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orres\Documents\2025\"/>
    </mc:Choice>
  </mc:AlternateContent>
  <xr:revisionPtr revIDLastSave="0" documentId="8_{2F176B29-F8E7-400A-B634-3ED0039D1FDE}" xr6:coauthVersionLast="47" xr6:coauthVersionMax="47" xr10:uidLastSave="{00000000-0000-0000-0000-000000000000}"/>
  <bookViews>
    <workbookView xWindow="-28920" yWindow="-4740" windowWidth="29040" windowHeight="17520" firstSheet="1" activeTab="1" xr2:uid="{574A4C56-C3DD-4E9A-9A40-F8EAF309ED64}"/>
  </bookViews>
  <sheets>
    <sheet name="DETERMINACIÓN DE REQUISITOS" sheetId="2" r:id="rId1"/>
    <sheet name="MATRIZ EVALUACION EECC" sheetId="1" r:id="rId2"/>
    <sheet name="Leyenda de puntajes SSO" sheetId="3" r:id="rId3"/>
    <sheet name="Leyenda de puntajes MA" sheetId="5" r:id="rId4"/>
  </sheets>
  <definedNames>
    <definedName name="_xlnm._FilterDatabase" localSheetId="3" hidden="1">'Leyenda de puntajes MA'!$A$5:$H$66</definedName>
    <definedName name="_xlnm._FilterDatabase" localSheetId="2" hidden="1">'Leyenda de puntajes SSO'!$A$5:$H$66</definedName>
    <definedName name="_xlnm._FilterDatabase" localSheetId="1" hidden="1">'MATRIZ EVALUACION EECC'!$A$11:$K$11</definedName>
    <definedName name="ExternalData_1" localSheetId="0" hidden="1">'DETERMINACIÓN DE REQUISITOS'!$E$39:$G$48</definedName>
    <definedName name="_xlnm.Print_Area" localSheetId="1">'MATRIZ EVALUACION EECC'!$A$1:$K$87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61" i="1"/>
  <c r="H58" i="1"/>
  <c r="H56" i="1"/>
  <c r="H55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J35" i="1" s="1"/>
  <c r="H34" i="1"/>
  <c r="H32" i="1"/>
  <c r="H31" i="1"/>
  <c r="H29" i="1"/>
  <c r="J29" i="1" s="1"/>
  <c r="H27" i="1"/>
  <c r="H26" i="1"/>
  <c r="H25" i="1"/>
  <c r="J25" i="1" s="1"/>
  <c r="H24" i="1"/>
  <c r="H22" i="1"/>
  <c r="J22" i="1" s="1"/>
  <c r="H21" i="1"/>
  <c r="J21" i="1" s="1"/>
  <c r="H20" i="1"/>
  <c r="J20" i="1" s="1"/>
  <c r="H16" i="1"/>
  <c r="J16" i="1" s="1"/>
  <c r="Q30" i="2" a="1"/>
  <c r="Q30" i="2" s="1"/>
  <c r="I7" i="1" s="1"/>
  <c r="G57" i="1" l="1"/>
  <c r="H57" i="1" s="1"/>
  <c r="J57" i="1" s="1"/>
  <c r="G19" i="1"/>
  <c r="G53" i="1"/>
  <c r="H53" i="1" s="1"/>
  <c r="J53" i="1" s="1"/>
  <c r="G18" i="1"/>
  <c r="G17" i="1"/>
  <c r="G50" i="1"/>
  <c r="H50" i="1" s="1"/>
  <c r="J50" i="1" s="1"/>
  <c r="G15" i="1"/>
  <c r="G30" i="1"/>
  <c r="H30" i="1" s="1"/>
  <c r="J30" i="1" s="1"/>
  <c r="G54" i="1"/>
  <c r="H54" i="1" s="1"/>
  <c r="J54" i="1" s="1"/>
  <c r="G72" i="1"/>
  <c r="H72" i="1" s="1"/>
  <c r="J72" i="1" s="1"/>
  <c r="G51" i="1"/>
  <c r="H51" i="1" s="1"/>
  <c r="J51" i="1" s="1"/>
  <c r="G13" i="1"/>
  <c r="H13" i="1" s="1"/>
  <c r="J13" i="1" s="1"/>
  <c r="G60" i="1"/>
  <c r="H60" i="1" s="1"/>
  <c r="J60" i="1" s="1"/>
  <c r="C25" i="5"/>
  <c r="C21" i="5"/>
  <c r="C17" i="5"/>
  <c r="C44" i="5"/>
  <c r="C41" i="5"/>
  <c r="C9" i="5"/>
  <c r="C51" i="5"/>
  <c r="C50" i="5"/>
  <c r="C49" i="5"/>
  <c r="C48" i="5"/>
  <c r="C47" i="5"/>
  <c r="C46" i="5"/>
  <c r="C45" i="5"/>
  <c r="C43" i="5"/>
  <c r="C42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4" i="5"/>
  <c r="C23" i="5"/>
  <c r="C22" i="5"/>
  <c r="C20" i="5"/>
  <c r="C19" i="5"/>
  <c r="C18" i="5"/>
  <c r="C16" i="5"/>
  <c r="C15" i="5"/>
  <c r="C14" i="5"/>
  <c r="C13" i="5"/>
  <c r="C12" i="5"/>
  <c r="C11" i="5"/>
  <c r="C10" i="5"/>
  <c r="C8" i="5"/>
  <c r="C7" i="5"/>
  <c r="H14" i="1" s="1"/>
  <c r="J14" i="1" s="1"/>
  <c r="C6" i="5"/>
  <c r="F62" i="1"/>
  <c r="F61" i="1"/>
  <c r="F72" i="1"/>
  <c r="F60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4" i="1"/>
  <c r="F30" i="1"/>
  <c r="F31" i="1"/>
  <c r="F32" i="1"/>
  <c r="F29" i="1"/>
  <c r="F25" i="1"/>
  <c r="F26" i="1"/>
  <c r="C61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F14" i="1"/>
  <c r="F15" i="1"/>
  <c r="F16" i="1"/>
  <c r="F19" i="1"/>
  <c r="F20" i="1"/>
  <c r="F21" i="1"/>
  <c r="V15" i="2"/>
  <c r="P12" i="2" s="1" a="1"/>
  <c r="P12" i="2" s="1"/>
  <c r="W2" i="2" s="1"/>
  <c r="H7" i="1" s="1"/>
  <c r="D56" i="1"/>
  <c r="D55" i="1"/>
  <c r="D54" i="1"/>
  <c r="D53" i="1"/>
  <c r="D52" i="1"/>
  <c r="D51" i="1"/>
  <c r="D50" i="1"/>
  <c r="H15" i="1" l="1"/>
  <c r="J15" i="1" s="1"/>
  <c r="C67" i="5"/>
  <c r="H17" i="1"/>
  <c r="J17" i="1" s="1"/>
  <c r="H18" i="1"/>
  <c r="J18" i="1" s="1"/>
  <c r="H19" i="1"/>
  <c r="J19" i="1" s="1"/>
  <c r="V2" i="2"/>
  <c r="F78" i="1"/>
  <c r="J83" i="1" s="1"/>
  <c r="D72" i="1"/>
  <c r="H78" i="1" l="1"/>
  <c r="I84" i="1" s="1"/>
  <c r="J78" i="1"/>
  <c r="J84" i="1" s="1"/>
  <c r="J85" i="1" s="1"/>
  <c r="C62" i="1"/>
  <c r="D62" i="1" s="1"/>
  <c r="C46" i="1"/>
  <c r="D46" i="1" s="1"/>
  <c r="C38" i="1"/>
  <c r="D38" i="1" s="1"/>
  <c r="C21" i="1"/>
  <c r="C61" i="1"/>
  <c r="D61" i="1" s="1"/>
  <c r="C45" i="1"/>
  <c r="D45" i="1" s="1"/>
  <c r="C37" i="1"/>
  <c r="D37" i="1" s="1"/>
  <c r="C20" i="1"/>
  <c r="C60" i="1"/>
  <c r="D60" i="1" s="1"/>
  <c r="C44" i="1"/>
  <c r="D44" i="1" s="1"/>
  <c r="C36" i="1"/>
  <c r="D36" i="1" s="1"/>
  <c r="C19" i="1"/>
  <c r="C49" i="1"/>
  <c r="D49" i="1" s="1"/>
  <c r="C41" i="1"/>
  <c r="D41" i="1" s="1"/>
  <c r="C14" i="1"/>
  <c r="C58" i="1"/>
  <c r="D58" i="1" s="1"/>
  <c r="C43" i="1"/>
  <c r="D43" i="1" s="1"/>
  <c r="C34" i="1"/>
  <c r="D34" i="1" s="1"/>
  <c r="C16" i="1"/>
  <c r="C31" i="1"/>
  <c r="D31" i="1" s="1"/>
  <c r="C57" i="1"/>
  <c r="D57" i="1" s="1"/>
  <c r="C42" i="1"/>
  <c r="D42" i="1" s="1"/>
  <c r="C32" i="1"/>
  <c r="D32" i="1" s="1"/>
  <c r="C15" i="1"/>
  <c r="C48" i="1"/>
  <c r="D48" i="1" s="1"/>
  <c r="C40" i="1"/>
  <c r="D40" i="1" s="1"/>
  <c r="C29" i="1"/>
  <c r="D29" i="1" s="1"/>
  <c r="C47" i="1"/>
  <c r="D47" i="1" s="1"/>
  <c r="C39" i="1"/>
  <c r="D39" i="1" s="1"/>
  <c r="C26" i="1"/>
  <c r="D35" i="1"/>
  <c r="D30" i="1"/>
  <c r="D27" i="1" l="1"/>
  <c r="D26" i="1"/>
  <c r="D25" i="1"/>
  <c r="D24" i="1"/>
  <c r="D21" i="1" l="1"/>
  <c r="D20" i="1"/>
  <c r="D19" i="1"/>
  <c r="D17" i="1"/>
  <c r="D18" i="1"/>
  <c r="D16" i="1"/>
  <c r="D15" i="1"/>
  <c r="D14" i="1"/>
  <c r="D22" i="1"/>
  <c r="D13" i="1"/>
  <c r="D78" i="1" l="1"/>
  <c r="I83" i="1" s="1"/>
  <c r="I85" i="1" s="1"/>
  <c r="K83" i="1" l="1"/>
  <c r="L83" i="1" s="1"/>
  <c r="K84" i="1"/>
  <c r="L84" i="1" s="1"/>
  <c r="K85" i="1" l="1"/>
  <c r="C84" i="1" s="1"/>
  <c r="L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tc={8A028724-9A0E-43B3-A989-A969A818FD07}</author>
  </authors>
  <commentList>
    <comment ref="B1" authorId="0" shapeId="0" xr:uid="{8A028724-9A0E-43B3-A989-A969A818FD0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Incluir el encabezado del formato hoja 2, no me deja modificar estan bloquedas las celdas.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A87380-28BF-40C3-8FA1-FCA0F46D7DD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<sst xmlns="http://schemas.openxmlformats.org/spreadsheetml/2006/main" count="705" uniqueCount="343">
  <si>
    <t>Gerencia: __________________________________</t>
  </si>
  <si>
    <t>Requerimientos Generales</t>
  </si>
  <si>
    <t>Documentos a evaluar</t>
  </si>
  <si>
    <t>Comentarios</t>
  </si>
  <si>
    <t>Liderazgo y partipación de los trabajadores</t>
  </si>
  <si>
    <t>Si</t>
  </si>
  <si>
    <t>Carta de compromiso firmado por Gerente</t>
  </si>
  <si>
    <t>Planificación</t>
  </si>
  <si>
    <t>Listado de herramientas y equipos</t>
  </si>
  <si>
    <t>Procedimiento de mantenimiento herramientas/equipos</t>
  </si>
  <si>
    <t>Comité de seguridad y salud en el trabajo</t>
  </si>
  <si>
    <t>Listado de MSDS (vigente 2 años)</t>
  </si>
  <si>
    <t>Programa de simulacros</t>
  </si>
  <si>
    <t>Total</t>
  </si>
  <si>
    <t>Referencias</t>
  </si>
  <si>
    <t>Mejora</t>
  </si>
  <si>
    <t>Operación</t>
  </si>
  <si>
    <t>Control Operacional</t>
  </si>
  <si>
    <t>Identificación de Peligros y Evaluación de riesgos</t>
  </si>
  <si>
    <t>Determinación de Requisitos Legales</t>
  </si>
  <si>
    <t>Participación y consulta</t>
  </si>
  <si>
    <t>Recursos, funciones, responsabilidad y autoridad</t>
  </si>
  <si>
    <t>Apoyo</t>
  </si>
  <si>
    <t>Preparación y respuesta ante emergencias</t>
  </si>
  <si>
    <t>Toma de conciencia</t>
  </si>
  <si>
    <t>Incidentes, no conformidades y acciones correctivas</t>
  </si>
  <si>
    <t>Esponsor: _________________________________________</t>
  </si>
  <si>
    <t>Servicio: __________________________________________</t>
  </si>
  <si>
    <t>Asesor SSO: _______________________________________</t>
  </si>
  <si>
    <t>Documento de energía eléctrica</t>
  </si>
  <si>
    <t>Documento de liberación no controlada de energía</t>
  </si>
  <si>
    <t>Programa de Monitoreo e Higiene</t>
  </si>
  <si>
    <t>Riesgos por Salud Ocupacional</t>
  </si>
  <si>
    <t>Plan de Fatiga y Somnolencia</t>
  </si>
  <si>
    <t>Plan de respuesta de emergencias</t>
  </si>
  <si>
    <t>Nada              (0)           0 - 20%</t>
  </si>
  <si>
    <t>Certificaciones/homologaciones</t>
  </si>
  <si>
    <t>Política SST</t>
  </si>
  <si>
    <t xml:space="preserve"> - 01 lesiones con tiempo perdido (LTI) por año (10pts)</t>
  </si>
  <si>
    <t xml:space="preserve"> - 02 lesiones registrables (RWI y MTI) por año (10pts)</t>
  </si>
  <si>
    <t xml:space="preserve"> - 01 lesión con tiempo perdido (LTI) y 01 lesión registrable (MTI o RWI) lesiones por año (5pts)</t>
  </si>
  <si>
    <t xml:space="preserve"> - Más 02 lesiones con tiempo perdido (LTI) por año (0 pts)</t>
  </si>
  <si>
    <t xml:space="preserve"> - Más 03 lesiones registrables (RWI y MTI)por año (0 pts)</t>
  </si>
  <si>
    <t>U.E.A. CAROLINA I
CERRO CORONA</t>
  </si>
  <si>
    <r>
      <t xml:space="preserve">Código: </t>
    </r>
    <r>
      <rPr>
        <sz val="11"/>
        <rFont val="Arial"/>
        <family val="2"/>
      </rPr>
      <t>SSYMA-P03.02-F07</t>
    </r>
  </si>
  <si>
    <t>Procedimiento de gestión de riesgos de SSO - IPERC</t>
  </si>
  <si>
    <t>Capacitación en Seguridad y Salud Ocupacional (DS-024 y su modificatoria 023).</t>
  </si>
  <si>
    <t>Organigrama para el servicio</t>
  </si>
  <si>
    <t>Reglamento Interno de Seguridad y Salud Ocupacional de la empresa</t>
  </si>
  <si>
    <t>Aplica SSO</t>
  </si>
  <si>
    <t>Aplica MA</t>
  </si>
  <si>
    <t>No</t>
  </si>
  <si>
    <t>Documento de equipos móviles / transporte de personal</t>
  </si>
  <si>
    <t>Documento de espacios confinados</t>
  </si>
  <si>
    <t>Documento de trabajos en altura</t>
  </si>
  <si>
    <t>Documento de izaje de cargas</t>
  </si>
  <si>
    <t>Documento de tormenta eléctrica</t>
  </si>
  <si>
    <t>Documento de materiales peligrosos</t>
  </si>
  <si>
    <t>Documento de estabilidad de taludes</t>
  </si>
  <si>
    <t>Documento de voladura</t>
  </si>
  <si>
    <t>Capacitación de Medio Ambiente (DS-040-EM-2014 art. 153).</t>
  </si>
  <si>
    <t>Documento de emisiones al aire (polvo y gases).</t>
  </si>
  <si>
    <t>Documento de manejo de pérdidas de contención</t>
  </si>
  <si>
    <t>Documento de conservación arqueológica y no alteración de superficies sin permiso ambiental u operacional.</t>
  </si>
  <si>
    <t>Documento de gestión de flora y fauna.</t>
  </si>
  <si>
    <t>Documento de gestión de residuos.</t>
  </si>
  <si>
    <t>Documento de generación de ruido.</t>
  </si>
  <si>
    <t>Documento de generación de vibraciones.</t>
  </si>
  <si>
    <t>ELEGIR SÓLO UNO DE LAS OPCIONES PARA INCIDENTES</t>
  </si>
  <si>
    <t>RESUMEN DE PUNTAJE OBTENIDO</t>
  </si>
  <si>
    <t>SSO</t>
  </si>
  <si>
    <t>MA</t>
  </si>
  <si>
    <t>NOTA: La Empresa debe obtener como mínimo 75% para que el Plan sea APROBADO</t>
  </si>
  <si>
    <t>TOTAL</t>
  </si>
  <si>
    <t>%CUMP.</t>
  </si>
  <si>
    <t>Asesor MA:</t>
  </si>
  <si>
    <t>Puntaje Ideal</t>
  </si>
  <si>
    <t>Puntaje obtenido SSO</t>
  </si>
  <si>
    <t>Puntaje obtenido MA</t>
  </si>
  <si>
    <t>Regular          (2)          41 - 80%</t>
  </si>
  <si>
    <t>Cumple          (3)          81 - 90%</t>
  </si>
  <si>
    <t>Deficiente      (1)           21 - 40%</t>
  </si>
  <si>
    <t>Satisfactorio   (4)          91 - 100%</t>
  </si>
  <si>
    <t>SI</t>
  </si>
  <si>
    <t>NO</t>
  </si>
  <si>
    <t>RESULTADO</t>
  </si>
  <si>
    <t>PUNTAJE IDEAL</t>
  </si>
  <si>
    <t>PUNTAJE OBTENIDO</t>
  </si>
  <si>
    <t>ELEGIR SOLO UNA DE LAS OPCIONES PARA ACCIDENTES</t>
  </si>
  <si>
    <r>
      <t>Logros/Reconocimiento en Seguridad y Salud Ocupacional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y Medio Ambiente</t>
    </r>
  </si>
  <si>
    <t>Procedimiento de requisitos legales (SSO y MA)</t>
  </si>
  <si>
    <t>Perfil del Responsable de Seguridad y Medio Ambiente</t>
  </si>
  <si>
    <t>Organigrama de la Empresa (SSO y MA)</t>
  </si>
  <si>
    <t>Procedimiento de Capacitación de SSO y MA</t>
  </si>
  <si>
    <t>Documentación del Sistema de Gestión de la empresa (SSO y MA)</t>
  </si>
  <si>
    <t>Documento de inspecciones SSOMA</t>
  </si>
  <si>
    <t>Procedimiento de investigación de incidentes SSOMA</t>
  </si>
  <si>
    <t>Adjuntar estadística y e informes finales de los accidentes de los últimos 3 años SSOMA</t>
  </si>
  <si>
    <t xml:space="preserve"> - Menos de 3 accidentes leves por año (5 pts ó 0 pts) SSOMA</t>
  </si>
  <si>
    <t>MATRIZ DE EVALUACIÓN DE SEGURIDAD Y SALUD OCUPACIONAL Y MEDIO AMBIENTE PARA LICITACIÓN</t>
  </si>
  <si>
    <t>Procedimiento de Identificación y Valoración de Aspectos Ambientales</t>
  </si>
  <si>
    <t xml:space="preserve">Plan de Manejo Ambiental </t>
  </si>
  <si>
    <t xml:space="preserve"> - 0 lesión registrables por año (20 pts) </t>
  </si>
  <si>
    <t xml:space="preserve"> - 01 lesión registrables (RWI o MTI) por año (15 pts) </t>
  </si>
  <si>
    <t xml:space="preserve"> - Menos de 5 accidentes c/daño a la propiedad (5 pts ó 0 pts) </t>
  </si>
  <si>
    <t xml:space="preserve"> - 00 Incidentes de nivel 0 al 2 ambiental por año (20)</t>
  </si>
  <si>
    <t xml:space="preserve"> - 01 Incidentes de nivel 0 ambiental por años (15)</t>
  </si>
  <si>
    <t xml:space="preserve"> - Más de 01 Incidentes de nivel 0 o 01 incidentes nivel 1 ambiental por año (10)</t>
  </si>
  <si>
    <t xml:space="preserve"> - Más de 01 Incidentes Ambientanles  nivel 1 por año (5))</t>
  </si>
  <si>
    <t xml:space="preserve"> - 01 Incidentes Ambientanles  nivel 2 por año (0)</t>
  </si>
  <si>
    <t>EVALUACIÓN Y DETERMINACIÓN DE REQUISITOS DE SSO Y MA</t>
  </si>
  <si>
    <t>1. Realizar la evaluación de nivel de riesgo del servicio utilizando la siguiente Matriz de Riesgos que forma parte del documento SSYMA-P02.01 Identificación de Peligros, Evaluación de Riesgos y Determinación de Controles.</t>
  </si>
  <si>
    <t>2.Evaluar el nivel de riesgo utilizando la Matriz de Evaluación Severidad vs. Probabilidad (SSYMA-D03.26-A02).</t>
  </si>
  <si>
    <t>3. Identificar los requisitos SSO y MA aplicables (General o simplificado) en base al nivel de riesgo y el monto estimado del servicio, descritos en la siguiente “Matriz de Requisitos SSO y MA”.</t>
  </si>
  <si>
    <t xml:space="preserve">   Anexo SSYMA-P02.01-A04: Matriz de Riesgo                      </t>
  </si>
  <si>
    <t>Nivel de riesgo:</t>
  </si>
  <si>
    <t>Monto de servicio:</t>
  </si>
  <si>
    <t>Requisitos SSO y MA a presentar:</t>
  </si>
  <si>
    <t>Bajo</t>
  </si>
  <si>
    <t>Medio</t>
  </si>
  <si>
    <t>Alto</t>
  </si>
  <si>
    <t>US$ &lt;5K</t>
  </si>
  <si>
    <t>US$ 5K - US$ 100K</t>
  </si>
  <si>
    <t>&gt;US$ 100K</t>
  </si>
  <si>
    <t>BajoUS$ &lt;5K</t>
  </si>
  <si>
    <t>BajoUS$ 5K - US$ 100K</t>
  </si>
  <si>
    <t>Bajo&gt;US$ 100K</t>
  </si>
  <si>
    <t>MedioUS$ &lt;5K</t>
  </si>
  <si>
    <t>MedioUS$ 5K - US$ 100K</t>
  </si>
  <si>
    <t>Medio&gt;US$ 100K</t>
  </si>
  <si>
    <t>AltoUS$ &lt;5K</t>
  </si>
  <si>
    <t>AltoUS$ 5K - US$ 100K</t>
  </si>
  <si>
    <t>Alto&gt;US$ 100K</t>
  </si>
  <si>
    <t>Leyenda de puntajes</t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</si>
  <si>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La política cuenta con la trinorma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</si>
  <si>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La política menciona 2 normas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</si>
  <si>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La política menciona 1 norma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</si>
  <si>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política no menciona a las normas 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</si>
  <si>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certificación/homologación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</si>
  <si>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</si>
  <si>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</si>
  <si>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logros/reconocimientos en SSOMA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</si>
  <si>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La política menciona la trinorma y esta actualizada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</si>
  <si>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certificación/homologación de la trinorma ISO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</si>
  <si>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certificación/homologación de por lo menos ISO 45001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</si>
  <si>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</si>
  <si>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</si>
  <si>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para el servicio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</si>
  <si>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de la empresa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</si>
  <si>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perfil cumple con todos los requisitos según SSYMA-P03.02-A01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</si>
  <si>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perfil cumple con 04 de los requisitos según SSYMA-P03.02-A01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</si>
  <si>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perfil cumple con 03 de los requisitos según SSYMA-P03.02-A01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</si>
  <si>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de la empresa,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</si>
  <si>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para el servicio,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</si>
  <si>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listado de herramientas y equipos, según lo solicitado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</si>
  <si>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listado de herramientas y equipos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</si>
  <si>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</si>
  <si>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</si>
  <si>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CSST/Supervisor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</si>
  <si>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CSST no cumple con los requisitos legales (bipartito y paritario, actas de reuniones mensuales, capacitaciones)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</si>
  <si>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CSST está conformado según ley pero hay evidencias mínimas de actas mensuales, no hay seguimiento de acuerdos, etc.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</si>
  <si>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CSST cumple adecuadamente con los requisitos legales (documentación de actas, acuerdos, capacitaciones)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</si>
  <si>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CSST está constituido y cumple exitosamente con los requisitos legales (Actas con análisis y propuestas de mejora, evidencias de cumplimiento de acuerdos, reportes a la Alta Dirección)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</si>
  <si>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gestión de riesgos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</si>
  <si>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documentado, no incluye IPERC, no está alineado con normativas legales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</si>
  <si>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tiene IPERC, pero la evaluación de riesgos y controles es deficiente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</si>
  <si>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cuenta con registros claros de actividades de IPERC, los controles son eficientes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</si>
  <si>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procedimiento garantiza efectividad de acciones, está documentado, alineado a la normativa, cuenta con análisis de IPERC eficiente.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</si>
  <si>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</si>
  <si>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</si>
  <si>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RISSO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</si>
  <si>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RISSO pero no está aprobado ni difundido. No alineado a la legislación vigente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</si>
  <si>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RISSO documentado y aprobado, pero inexacto con lo requerido por ley. Evidencias mínimas de difusión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</si>
  <si>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RISSO documentado, aprobado y actualizado conforme a normativa. Difusión eficaz al total del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</si>
  <si>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capacitación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</si>
  <si>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 o aprobado. No abarca todos los cumplimientos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</si>
  <si>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evidencia de capacitaciones al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</si>
  <si>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aprobado, incluye un programa estructurado dando cumplimiento a lo exigido por ley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</si>
  <si>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capacitación pero no cubre con las exigencias de la norma. No presenta seguimiento de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</si>
  <si>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Programa documentado, actualizado y alineado con normativa. Evidencias completas de ejecución (registros, evaluaciones, etc)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</si>
  <si>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conforme a la normativa. Evidencia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</si>
  <si>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evidencia un sistema de gestión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</si>
  <si>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un sistema pero no cumple con las exigencias normativas. La estructura documental no está alineada a las necesidades específicas del servicio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</si>
  <si>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gestión SSOMA según normativa, procedimientos específicos según el servicio, registros de implementación (actas, auditorías, etc)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</si>
  <si>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espacios confinados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</si>
  <si>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espacios confinados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</si>
  <si>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tormenta eléctrica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</si>
  <si>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tormenta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</si>
  <si>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voladura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</si>
  <si>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voladura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</si>
  <si>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estabilidad de taludes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</si>
  <si>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estabilidad de taludes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</si>
  <si>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</si>
  <si>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</si>
  <si>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inspecciones SSOMA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</si>
  <si>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inspecciones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</si>
  <si>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listado actualizado de MSDS (vigente 2 años)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</si>
  <si>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listado actualizado de MSDS (vigente 2 años)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</si>
  <si>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</si>
  <si>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</si>
  <si>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programa de monitoreo e higiene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</si>
  <si>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pero no incluye todos los monitoreos de agentes asociados a su actividad. No evidencia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</si>
  <si>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Existe un programa que incluye todos los monitoreos de agentes asociados a su actividad. Evidencia completa de ejecución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</si>
  <si>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que incluye todos los monitoreos de agentes asociados a su actividad. No hay evidencia de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</si>
  <si>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evalúa los riesgos relacionados con la salud ocupacional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</si>
  <si>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Identifica algunos riesgos de SO pero no hay un análisis detallado de los riesgos según las actividades del servicio. No establece controles específicos y tiene actividades preventivas limitadas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</si>
  <si>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Identifica y evalúa correctamente los riesgos de la SO de las actividades del servicio. Establece controles específicos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</si>
  <si>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Identifica, evalúa, prioriza los riesgos de SO. Seguimiento a la implementación de los controles. Monitoreos continuos de agentes de riesgo.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</si>
  <si>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el plan de fatiga y somnolencia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</si>
  <si>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fatiga y somnolencia pero está desactualizado. No está alineado a lo exigido por el Corporativo de GF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</si>
  <si>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fatiga y somnolencia identifica controles específicos para evitar incidentes y evidencia ejecución de actividades, según programa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</si>
  <si>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fatiga y somnolencia identifica controles específicos para evitar incidentes. No evidencia cumplimiento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</si>
  <si>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</si>
  <si>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</si>
  <si>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personal, todos vigentes y cumple con lo exigido en el RIT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</si>
  <si>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energía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</si>
  <si>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energía eléctrica pero es incompleto, desactualizado, no acorde a las actividades del servicio. No incluye identificación de riesgos, programa de mantenimiento,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</si>
  <si>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energía eléctrica. Incluye evaluación eficiente de riesgos, plan de mantenimiento preventivo y correctivo, plan de respuesta a emergencias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</si>
  <si>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trabajos en altura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</si>
  <si>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trabajos en altura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</si>
  <si>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trabajos en altura.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</si>
  <si>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izaje de cargas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</si>
  <si>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izaje de cargas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</si>
  <si>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izaje de cargas.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</si>
  <si>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materiales peligrosos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</si>
  <si>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materiales peligrosos pero es incompleto, desactualizado, no acorde a las actividades del servicio. No incluye identificación de riesgos, clasificación, almacenamiento, transporte,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</si>
  <si>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materiales peligrosos. Incluye evaluación eficiente de riesgos, identificación y clasificación de MatPel, plan de respuesta a emergencia, medidas de control específicas,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</si>
  <si>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plan de respuesta a emergencia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</si>
  <si>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respuesta a emergencia pero es genérico, no adaptado a las actividades del servicio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</si>
  <si>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respuesta a emergencia está documentado, específico y adaptado a las actividades y riesgos del servicio.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</si>
  <si>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respuesta a emergencia está documentado, específico y adaptado a las actividades y riesgos del servicio. NO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</si>
  <si>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procedimiento de investigación de incidentes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</si>
  <si>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procedimiento de investigación de incidentes SSOMA pero es genérico, carece de metodología de investigación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</si>
  <si>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de investigación de incidentes SSOMA es específico y detallado. Cuenta con metodología de investigación estructurada.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</si>
  <si>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de investigación de incidentes SSOMA está alineado a la normativa, es específico y detallado. Cuenta con metodología de investigación estructurada. Genera Lecciones Aprendidas difundidas al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</si>
  <si>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las estadísticas e informes finales de incidentes de los últimos 03 años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</si>
  <si>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Presenta estadísticas e informes de incidentes pero no cubre los 03 últimos años. Los informes carecen de análisis detallado y no incluyen plan de acción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</si>
  <si>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Presenta estadísticas e informes de incidentes de los 03 últimos años completos, alineados a estándares internacionales. Informes de incidentes de alta calidad que generan lecciones aprendidas. Evidencias de ejecución de plan de acción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</si>
  <si>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Presenta estadísticas e informes de incidentes de los 03 últimos años. Informes cuentan con análisis efectivo e incluyen plan de acción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</si>
  <si>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El perfil cumple con menos de 02 requisitos según SSYMA-P03.02-A01 / no presentó</t>
    </r>
  </si>
  <si>
    <t>20 puntos</t>
  </si>
  <si>
    <t>15 puntos</t>
  </si>
  <si>
    <t>10 puntos</t>
  </si>
  <si>
    <t>05 puntos</t>
  </si>
  <si>
    <t>00 puntos</t>
  </si>
  <si>
    <t>Leyenda de puntaje obtenido SSO</t>
  </si>
  <si>
    <t>Política de la Empresa (ISO 14001, IS0 45001 o integrada)</t>
  </si>
  <si>
    <t>Requisitos SSO y MA a evaluar:</t>
  </si>
  <si>
    <t xml:space="preserve">Una vez realizada la evaluación de riesgo, complete la </t>
  </si>
  <si>
    <t>siguiente información:</t>
  </si>
  <si>
    <t>Empresa:__________________________________</t>
  </si>
  <si>
    <t>Fecha: ____________________________________</t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</si>
  <si>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certificación ISO 14001 / homologación 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</si>
  <si>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Se encuentra en proceso de contar con la certificación ISO 14001 / homologación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</si>
  <si>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logros/reconocimientos en MA del último año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</si>
  <si>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logros/reconocimientos en MA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</si>
  <si>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la carta de compromiso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</si>
  <si>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la carta de compromiso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</si>
  <si>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para el servicio, especificando al responsable de MA 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</si>
  <si>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Presentó el organigrama para el servicio SIN especificar al responsable de MA / No presentó el organigrama para el servicio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</si>
  <si>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perfil cumple con 02 de los requisitos según SSYMA-P03.02-A01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</si>
  <si>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perfil cumple con 01 de los requisitos según SSYMA-P03.02-A01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</si>
  <si>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el listado de herramientas y equipos, según lo solicitado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</si>
  <si>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el listado de herramientas y equipos</t>
    </r>
  </si>
  <si>
    <r>
      <rPr>
        <b/>
        <sz val="11"/>
        <color rgb="FF00B050"/>
        <rFont val="Calibri"/>
        <family val="2"/>
        <scheme val="minor"/>
      </rPr>
      <t>1:</t>
    </r>
    <r>
      <rPr>
        <sz val="11"/>
        <color rgb="FF00B050"/>
        <rFont val="Calibri"/>
        <family val="2"/>
        <scheme val="minor"/>
      </rPr>
      <t xml:space="preserve"> Presentó el programa de mantenimiento preventivo de herramientas/equipos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</si>
  <si>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No presentó el programa de mantenimiento preventivo de herramientas/equipos</t>
    </r>
  </si>
  <si>
    <r>
      <rPr>
        <b/>
        <sz val="11"/>
        <color rgb="FF00B050"/>
        <rFont val="Calibri"/>
        <family val="2"/>
        <scheme val="minor"/>
      </rPr>
      <t>4:</t>
    </r>
    <r>
      <rPr>
        <sz val="11"/>
        <color rgb="FF00B050"/>
        <rFont val="Calibri"/>
        <family val="2"/>
        <scheme val="minor"/>
      </rPr>
      <t xml:space="preserve"> El CSST está constituido y cumple exitosamente con los requisitos legales (Actas con análisis y propuestas de mejora, evidencias de cumplimiento de acuerdos, reportes a la Alta Dirección)</t>
    </r>
  </si>
  <si>
    <r>
      <rPr>
        <b/>
        <sz val="11"/>
        <color rgb="FF00B050"/>
        <rFont val="Calibri"/>
        <family val="2"/>
        <scheme val="minor"/>
      </rPr>
      <t xml:space="preserve">3: </t>
    </r>
    <r>
      <rPr>
        <sz val="11"/>
        <color rgb="FF00B050"/>
        <rFont val="Calibri"/>
        <family val="2"/>
        <scheme val="minor"/>
      </rPr>
      <t>El CSST cumple adecuadamente con los requisitos legales (documentación de actas, acuerdos, capacitaciones)</t>
    </r>
  </si>
  <si>
    <r>
      <rPr>
        <b/>
        <sz val="11"/>
        <color rgb="FF00B050"/>
        <rFont val="Calibri"/>
        <family val="2"/>
        <scheme val="minor"/>
      </rPr>
      <t>2:</t>
    </r>
    <r>
      <rPr>
        <sz val="11"/>
        <color rgb="FF00B050"/>
        <rFont val="Calibri"/>
        <family val="2"/>
        <scheme val="minor"/>
      </rPr>
      <t xml:space="preserve"> El CSST está conformado según ley pero hay evidencias mínimas de actas mensuales, no hay seguimiento de acuerdos, etc.</t>
    </r>
  </si>
  <si>
    <r>
      <rPr>
        <b/>
        <sz val="11"/>
        <color rgb="FF00B050"/>
        <rFont val="Calibri"/>
        <family val="2"/>
        <scheme val="minor"/>
      </rPr>
      <t xml:space="preserve">1: </t>
    </r>
    <r>
      <rPr>
        <sz val="11"/>
        <color rgb="FF00B050"/>
        <rFont val="Calibri"/>
        <family val="2"/>
        <scheme val="minor"/>
      </rPr>
      <t>El CSST no cumple con los requisitos legales (bipartito y paritario, actas de reuniones mensuales, capacitaciones)</t>
    </r>
  </si>
  <si>
    <r>
      <rPr>
        <b/>
        <sz val="11"/>
        <color rgb="FF00B050"/>
        <rFont val="Calibri"/>
        <family val="2"/>
        <scheme val="minor"/>
      </rPr>
      <t>0:</t>
    </r>
    <r>
      <rPr>
        <sz val="11"/>
        <color rgb="FF00B050"/>
        <rFont val="Calibri"/>
        <family val="2"/>
        <scheme val="minor"/>
      </rPr>
      <t xml:space="preserve"> La empresa no cuenta con CSST/Supervisor</t>
    </r>
  </si>
  <si>
    <r>
      <rPr>
        <b/>
        <sz val="11"/>
        <color rgb="FF92D050"/>
        <rFont val="Calibri"/>
        <family val="2"/>
        <scheme val="minor"/>
      </rPr>
      <t>4:</t>
    </r>
    <r>
      <rPr>
        <sz val="11"/>
        <color rgb="FF92D050"/>
        <rFont val="Calibri"/>
        <family val="2"/>
        <scheme val="minor"/>
      </rPr>
      <t xml:space="preserve"> El procedimiento garantiza efectividad de acciones, está documentado, alineado a la normativa, cuenta con análisis de IPERC eficiente.</t>
    </r>
  </si>
  <si>
    <r>
      <rPr>
        <b/>
        <sz val="11"/>
        <color rgb="FF92D050"/>
        <rFont val="Calibri"/>
        <family val="2"/>
        <scheme val="minor"/>
      </rPr>
      <t xml:space="preserve">3: </t>
    </r>
    <r>
      <rPr>
        <sz val="11"/>
        <color rgb="FF92D050"/>
        <rFont val="Calibri"/>
        <family val="2"/>
        <scheme val="minor"/>
      </rPr>
      <t>El procedimiento cuenta con registros claros de actividades de IPERC, los controles son eficientes</t>
    </r>
  </si>
  <si>
    <r>
      <rPr>
        <b/>
        <sz val="11"/>
        <color rgb="FF92D050"/>
        <rFont val="Calibri"/>
        <family val="2"/>
        <scheme val="minor"/>
      </rPr>
      <t>2:</t>
    </r>
    <r>
      <rPr>
        <sz val="11"/>
        <color rgb="FF92D050"/>
        <rFont val="Calibri"/>
        <family val="2"/>
        <scheme val="minor"/>
      </rPr>
      <t xml:space="preserve"> El procedimiento está documentado y tiene IPERC, pero la evaluación de riesgos y controles es deficiente</t>
    </r>
  </si>
  <si>
    <r>
      <rPr>
        <b/>
        <sz val="11"/>
        <color rgb="FF92D050"/>
        <rFont val="Calibri"/>
        <family val="2"/>
        <scheme val="minor"/>
      </rPr>
      <t xml:space="preserve">1: </t>
    </r>
    <r>
      <rPr>
        <sz val="11"/>
        <color rgb="FF92D050"/>
        <rFont val="Calibri"/>
        <family val="2"/>
        <scheme val="minor"/>
      </rPr>
      <t>Existe el procedimiento pero no esta formalmente documentado, no incluye IPERC, no está alineado con normativas legales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</si>
  <si>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No presentó procedimiento de gestión de riesgos</t>
    </r>
  </si>
  <si>
    <r>
      <rPr>
        <b/>
        <sz val="11"/>
        <color rgb="FF92D050"/>
        <rFont val="Calibri"/>
        <family val="2"/>
        <scheme val="minor"/>
      </rPr>
      <t>1:</t>
    </r>
    <r>
      <rPr>
        <sz val="11"/>
        <color rgb="FF92D050"/>
        <rFont val="Calibri"/>
        <family val="2"/>
        <scheme val="minor"/>
      </rPr>
      <t xml:space="preserve"> Presentó procedimiento y matriz de requisitos legales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</si>
  <si>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No presentó procedimiento y matriz de requisitos legales</t>
    </r>
  </si>
  <si>
    <r>
      <rPr>
        <b/>
        <sz val="11"/>
        <color rgb="FF92D050"/>
        <rFont val="Calibri"/>
        <family val="2"/>
        <scheme val="minor"/>
      </rPr>
      <t xml:space="preserve">3: </t>
    </r>
    <r>
      <rPr>
        <sz val="11"/>
        <color rgb="FF92D050"/>
        <rFont val="Calibri"/>
        <family val="2"/>
        <scheme val="minor"/>
      </rPr>
      <t>RISSO documentado, aprobado y actualizado conforme a normativa. Difusión eficaz al total del personal</t>
    </r>
  </si>
  <si>
    <r>
      <rPr>
        <b/>
        <sz val="11"/>
        <color rgb="FF92D050"/>
        <rFont val="Calibri"/>
        <family val="2"/>
        <scheme val="minor"/>
      </rPr>
      <t>2:</t>
    </r>
    <r>
      <rPr>
        <sz val="11"/>
        <color rgb="FF92D050"/>
        <rFont val="Calibri"/>
        <family val="2"/>
        <scheme val="minor"/>
      </rPr>
      <t xml:space="preserve"> RISSO documentado y aprobado, pero inexacto con lo requerido por ley. Evidencias mínimas de difusión</t>
    </r>
  </si>
  <si>
    <r>
      <rPr>
        <b/>
        <sz val="11"/>
        <color rgb="FF92D050"/>
        <rFont val="Calibri"/>
        <family val="2"/>
        <scheme val="minor"/>
      </rPr>
      <t xml:space="preserve">1: </t>
    </r>
    <r>
      <rPr>
        <sz val="11"/>
        <color rgb="FF92D050"/>
        <rFont val="Calibri"/>
        <family val="2"/>
        <scheme val="minor"/>
      </rPr>
      <t>Existe RISSO pero no está aprobado ni difundido. No alineado a la legislación vigente</t>
    </r>
  </si>
  <si>
    <r>
      <rPr>
        <b/>
        <sz val="11"/>
        <color rgb="FF92D050"/>
        <rFont val="Calibri"/>
        <family val="2"/>
        <scheme val="minor"/>
      </rPr>
      <t>0:</t>
    </r>
    <r>
      <rPr>
        <sz val="11"/>
        <color rgb="FF92D050"/>
        <rFont val="Calibri"/>
        <family val="2"/>
        <scheme val="minor"/>
      </rPr>
      <t xml:space="preserve"> La empresa no cuenta con RISSO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</si>
  <si>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capacitación MA</t>
    </r>
  </si>
  <si>
    <t>Documento de gestión de polvo y gases.</t>
  </si>
  <si>
    <t>Documento de gestión de pérdidas de contención</t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</si>
  <si>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dispone de política ambiental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</si>
  <si>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La política se basa en la norma ISO 14001 y esta actualizada</t>
    </r>
  </si>
  <si>
    <r>
      <rPr>
        <b/>
        <sz val="11"/>
        <color theme="1"/>
        <rFont val="Calibri"/>
        <family val="2"/>
        <scheme val="minor"/>
      </rPr>
      <t>3:</t>
    </r>
    <r>
      <rPr>
        <sz val="11"/>
        <color theme="1"/>
        <rFont val="Calibri"/>
        <family val="2"/>
        <scheme val="minor"/>
      </rPr>
      <t xml:space="preserve"> La política se basa en la norma ISO 14001 y NO esta actualizada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</si>
  <si>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La política NO se basa en la norma ISO 14001 y esta actualizada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</si>
  <si>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política NO se basa en la norma ISO 14001 y NO esta actualizada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</si>
  <si>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logros/reconocimientos MA de los ultimos 5 años.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</si>
  <si>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de la empresa, identificando el área responsable de 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</si>
  <si>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Presentó el organigrama de la empresa, SIN identificar el área responsable de MA / No presentó el organigrama de la empresa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</si>
  <si>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</t>
    </r>
  </si>
  <si>
    <t>3: El procedimiento esta documentado y tiene IVAA, la evaluación de aspectos y controles son especificos a la actividad.</t>
  </si>
  <si>
    <t>2: El procedimiento esta documentado y tiene IVAA, la evaluación de aspectos y controles NO son especificos a la actividad.</t>
  </si>
  <si>
    <t>1: Existe el procedimiento documentado pero no  incluye IVAA.</t>
  </si>
  <si>
    <t>0: No presentó procedimiento de gestión de riesgos ambientales</t>
  </si>
  <si>
    <t>0: No presenta programa de capacitación</t>
  </si>
  <si>
    <t>1: Presenta cronograma de capacitación ambiental, orientado al cumplimiento de la norma DS 040-EM-2014</t>
  </si>
  <si>
    <t>0: La empresa no presenta Plan de Manejo Ambiental</t>
  </si>
  <si>
    <t xml:space="preserve">2: Existe un Plan de Manejo Ambiental que incluye todos los aspectos ambientales asociados a su actividad. </t>
  </si>
  <si>
    <t xml:space="preserve">1: Existe un Plan de Manejo Ambiental pero NO incluye todos los aspectos ambientales asociados a su actividad. </t>
  </si>
  <si>
    <t>1. Dispone de un estándar, procedimiento, compromiso u otro documento, respecto a la gestión de polvo y gases</t>
  </si>
  <si>
    <t>0. No dispone de un estándar, procedimiento, compromiso u otro documento, respecto a la gestión de polvo y gases</t>
  </si>
  <si>
    <t>1. Dispone de un estándar, procedimiento, compromiso u otro documento, respecto a la gestión de pérdidas de contención</t>
  </si>
  <si>
    <t>0. No dispone de un estándar, procedimiento, compromiso u otro documento, respecto a la gestión de perdida de contención</t>
  </si>
  <si>
    <t>1. Dispone de un estándar, procedimiento, compromiso u otro documento, respecto a la gestión de Flora y Fauna</t>
  </si>
  <si>
    <t>0. No dispone de un estándar, procedimiento, compromiso u otro documento, respecto a la gestión de Flora y Fauna</t>
  </si>
  <si>
    <t>1. Dispone de un estándar, procedimiento, compromiso u otro documento, respecto a la gestión de Gestión de Residuos</t>
  </si>
  <si>
    <t>0. No dispone de un estándar, procedimiento, compromiso u otro documento, respecto a la Gestión de Residos</t>
  </si>
  <si>
    <t xml:space="preserve">3: El plan de respuesta a emergencia está documentado y específico a las actividades y aspectos del servicio. </t>
  </si>
  <si>
    <t xml:space="preserve">2: El plan de respuesta a emergencia está documentado y no es específico a las actividades y aspectos del servicio. </t>
  </si>
  <si>
    <t>0: La empresa no cuenta con plan de respuesta a emergencia</t>
  </si>
  <si>
    <t>1: La empresa cuenta con el plan de respuesta a emergencia pero es genérico.</t>
  </si>
  <si>
    <t>3: El procedimiento de investigación de incidentes SSOMA está alineado a la normativa y es específico. Cuenta con metodología de investigación estructurada.</t>
  </si>
  <si>
    <t>2: El procedimiento de investigación de incidentes SSOMA está alineado a la normativa, pero no es específico. Cuenta con metodología de investigación estructurada.</t>
  </si>
  <si>
    <t>1: La empresa cuenta con procedimiento de investigación de incidentes SSOMA pero es genérico, carece de metodología de investigación</t>
  </si>
  <si>
    <t>0: La empresa no cuenta con procedimiento de investigación de incidentes SSOMA</t>
  </si>
  <si>
    <t xml:space="preserve"> - 0 Incidentes de nivel 0 al 2 por año (20)</t>
  </si>
  <si>
    <t xml:space="preserve"> - 1 Incidentes de nivel 0 ambiental por años (15)</t>
  </si>
  <si>
    <r>
      <rPr>
        <b/>
        <i/>
        <sz val="11"/>
        <rFont val="Calibri"/>
        <family val="2"/>
        <scheme val="minor"/>
      </rPr>
      <t>Nota:</t>
    </r>
    <r>
      <rPr>
        <i/>
        <sz val="11"/>
        <rFont val="Calibri"/>
        <family val="2"/>
        <scheme val="minor"/>
      </rPr>
      <t xml:space="preserve"> Para el caso de Medio ambiente, el nivel de riesgo que se usará es el siguiente: Alto= Punto de control (PC); Medio= Punto de Atención (PA) y Bajo= Tolerable (TO). </t>
    </r>
  </si>
  <si>
    <r>
      <rPr>
        <b/>
        <i/>
        <sz val="11"/>
        <rFont val="Calibri"/>
        <family val="2"/>
        <scheme val="minor"/>
      </rPr>
      <t>IMPORTANTE:</t>
    </r>
    <r>
      <rPr>
        <i/>
        <sz val="11"/>
        <rFont val="Calibri"/>
        <family val="2"/>
        <scheme val="minor"/>
      </rPr>
      <t xml:space="preserve"> Coordinar con el área de Seguridad y Salud Ocupacional la inclusión total o parcial de los Requisitos SSO y MA (General o Simplificado) a ser considerados en los Términos de Referencia (TDR) según las características del servicio. </t>
    </r>
  </si>
  <si>
    <t>BAJO</t>
  </si>
  <si>
    <t>MEDIO</t>
  </si>
  <si>
    <t>ALTO</t>
  </si>
  <si>
    <t>NIVEL DE RIESGO</t>
  </si>
  <si>
    <t>US$ &gt; 100K</t>
  </si>
  <si>
    <t>US$ &lt; 5K - 100K</t>
  </si>
  <si>
    <t>US$ &lt; 5K</t>
  </si>
  <si>
    <t>SIMPLIFICADO</t>
  </si>
  <si>
    <t>GENERAL</t>
  </si>
  <si>
    <t>Attribute</t>
  </si>
  <si>
    <t>Value</t>
  </si>
  <si>
    <t>REQUISITO APLICABLE :</t>
  </si>
  <si>
    <t>MONTO DEL SERVICIO :</t>
  </si>
  <si>
    <t>NIVEL DE RIESGO :</t>
  </si>
  <si>
    <t>La empresa ha trabajado en GF? :</t>
  </si>
  <si>
    <t>Leyenda de puntaje obtenido MA</t>
  </si>
  <si>
    <t xml:space="preserve"> - Más de 01 Incidentes Ambientanles  nivel 1 por año (5)</t>
  </si>
  <si>
    <t xml:space="preserve"> - 01 Incidentes Ambientanles nivel 2 por año (0)</t>
  </si>
  <si>
    <r>
      <t xml:space="preserve">Versión: </t>
    </r>
    <r>
      <rPr>
        <sz val="11"/>
        <rFont val="Arial"/>
        <family val="2"/>
      </rPr>
      <t>05</t>
    </r>
  </si>
  <si>
    <t>Fecha de aprob.: 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</si>
</sst>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0"/>
      <color rgb="FF92D050"/>
      <name val="Arial"/>
      <family val="2"/>
    </font>
    <font>
      <b/>
      <i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B39759"/>
      <name val="Arial"/>
      <family val="2"/>
    </font>
    <font>
      <b/>
      <sz val="14"/>
      <color theme="0" tint="-4.9989318521683403E-2"/>
      <name val="Calibri"/>
      <family val="2"/>
      <scheme val="minor"/>
    </font>
    <font>
      <sz val="10"/>
      <color theme="1" tint="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39759"/>
        <bgColor indexed="64"/>
      </patternFill>
    </fill>
    <fill>
      <patternFill patternType="solid">
        <fgColor rgb="FF0026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338">
    <xf numFmtId="0" fontId="0" fillId="0" borderId="0" xfId="0"/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4" borderId="26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/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justify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9" fillId="0" borderId="1" xfId="2" applyNumberFormat="1" applyFont="1" applyBorder="1" applyAlignment="1" applyProtection="1">
      <alignment horizontal="center" vertical="center"/>
      <protection locked="0"/>
    </xf>
    <xf numFmtId="10" fontId="22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>
      <alignment horizontal="justify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left" vertical="center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2" borderId="44" xfId="0" applyFont="1" applyFill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horizontal="justify" vertical="center"/>
    </xf>
    <xf numFmtId="0" fontId="13" fillId="0" borderId="4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44" xfId="0" applyNumberFormat="1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12" fillId="6" borderId="46" xfId="0" applyFont="1" applyFill="1" applyBorder="1" applyAlignment="1" applyProtection="1">
      <alignment horizontal="center" vertical="center"/>
      <protection hidden="1"/>
    </xf>
    <xf numFmtId="1" fontId="12" fillId="6" borderId="27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6" borderId="47" xfId="0" applyFont="1" applyFill="1" applyBorder="1" applyAlignment="1" applyProtection="1">
      <alignment horizontal="center" vertical="center" wrapText="1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48" xfId="0" applyFill="1" applyBorder="1" applyAlignment="1">
      <alignment horizontal="left" vertical="center" wrapText="1"/>
    </xf>
    <xf numFmtId="0" fontId="0" fillId="8" borderId="49" xfId="0" applyFill="1" applyBorder="1" applyAlignment="1">
      <alignment horizontal="left" vertical="center" wrapText="1"/>
    </xf>
    <xf numFmtId="0" fontId="0" fillId="8" borderId="50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20" fontId="0" fillId="0" borderId="34" xfId="0" applyNumberFormat="1" applyBorder="1" applyAlignment="1">
      <alignment horizontal="left" vertical="center" wrapText="1"/>
    </xf>
    <xf numFmtId="0" fontId="10" fillId="0" borderId="22" xfId="0" applyFont="1" applyBorder="1" applyProtection="1">
      <protection locked="0"/>
    </xf>
    <xf numFmtId="0" fontId="23" fillId="6" borderId="6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22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Protection="1">
      <protection locked="0"/>
    </xf>
    <xf numFmtId="0" fontId="31" fillId="9" borderId="44" xfId="0" applyFont="1" applyFill="1" applyBorder="1" applyAlignment="1" applyProtection="1">
      <alignment vertical="center" wrapText="1"/>
      <protection locked="0"/>
    </xf>
    <xf numFmtId="0" fontId="31" fillId="9" borderId="2" xfId="0" applyFont="1" applyFill="1" applyBorder="1" applyAlignment="1" applyProtection="1">
      <alignment horizontal="center" vertical="center"/>
      <protection hidden="1"/>
    </xf>
    <xf numFmtId="0" fontId="32" fillId="9" borderId="1" xfId="0" applyFont="1" applyFill="1" applyBorder="1" applyAlignment="1">
      <alignment horizontal="left" vertical="center" wrapText="1"/>
    </xf>
    <xf numFmtId="0" fontId="31" fillId="0" borderId="44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0" xfId="0" applyFont="1"/>
    <xf numFmtId="0" fontId="32" fillId="0" borderId="3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29" xfId="0" applyFont="1" applyBorder="1" applyAlignment="1" applyProtection="1">
      <alignment horizontal="center" vertical="center"/>
      <protection hidden="1"/>
    </xf>
    <xf numFmtId="0" fontId="32" fillId="0" borderId="49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1" fillId="0" borderId="43" xfId="0" applyFont="1" applyBorder="1" applyAlignment="1" applyProtection="1">
      <alignment vertical="center" wrapText="1"/>
      <protection locked="0"/>
    </xf>
    <xf numFmtId="0" fontId="31" fillId="0" borderId="34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6" fillId="0" borderId="44" xfId="0" applyFont="1" applyBorder="1" applyAlignment="1" applyProtection="1">
      <alignment vertical="center" wrapText="1"/>
      <protection locked="0"/>
    </xf>
    <xf numFmtId="0" fontId="36" fillId="0" borderId="2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6" fillId="0" borderId="18" xfId="0" applyFont="1" applyBorder="1" applyAlignment="1" applyProtection="1">
      <alignment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hidden="1"/>
    </xf>
    <xf numFmtId="0" fontId="34" fillId="0" borderId="49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justify" vertical="center"/>
    </xf>
    <xf numFmtId="0" fontId="13" fillId="0" borderId="2" xfId="0" applyFont="1" applyBorder="1" applyAlignment="1" applyProtection="1">
      <alignment horizontal="center" vertical="center"/>
      <protection hidden="1"/>
    </xf>
    <xf numFmtId="0" fontId="37" fillId="0" borderId="2" xfId="0" applyFont="1" applyBorder="1" applyAlignment="1" applyProtection="1">
      <alignment horizontal="center" vertical="center"/>
      <protection hidden="1"/>
    </xf>
    <xf numFmtId="0" fontId="38" fillId="0" borderId="44" xfId="0" applyFont="1" applyBorder="1" applyAlignment="1">
      <alignment horizontal="justify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hidden="1"/>
    </xf>
    <xf numFmtId="0" fontId="40" fillId="8" borderId="1" xfId="0" applyFont="1" applyFill="1" applyBorder="1" applyAlignment="1">
      <alignment horizontal="left" vertical="center" wrapText="1"/>
    </xf>
    <xf numFmtId="0" fontId="40" fillId="8" borderId="48" xfId="0" applyFont="1" applyFill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37" fillId="0" borderId="44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left" vertical="center" wrapText="1"/>
    </xf>
    <xf numFmtId="20" fontId="27" fillId="0" borderId="1" xfId="0" applyNumberFormat="1" applyFont="1" applyBorder="1" applyAlignment="1">
      <alignment horizontal="left" vertical="center" wrapText="1"/>
    </xf>
    <xf numFmtId="0" fontId="27" fillId="8" borderId="48" xfId="0" applyFont="1" applyFill="1" applyBorder="1" applyAlignment="1">
      <alignment horizontal="left" vertical="center" wrapText="1"/>
    </xf>
    <xf numFmtId="0" fontId="13" fillId="0" borderId="44" xfId="0" applyFont="1" applyBorder="1" applyAlignment="1">
      <alignment horizontal="justify" vertical="center"/>
    </xf>
    <xf numFmtId="0" fontId="25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37" fillId="0" borderId="43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horizontal="center" vertical="center"/>
      <protection hidden="1"/>
    </xf>
    <xf numFmtId="0" fontId="27" fillId="0" borderId="34" xfId="0" applyFont="1" applyBorder="1" applyAlignment="1">
      <alignment horizontal="left" vertical="center" wrapText="1"/>
    </xf>
    <xf numFmtId="20" fontId="27" fillId="0" borderId="34" xfId="0" applyNumberFormat="1" applyFont="1" applyBorder="1" applyAlignment="1">
      <alignment horizontal="left" vertical="center" wrapText="1"/>
    </xf>
    <xf numFmtId="9" fontId="0" fillId="0" borderId="0" xfId="0" applyNumberFormat="1" applyAlignment="1">
      <alignment horizontal="left" wrapText="1"/>
    </xf>
    <xf numFmtId="0" fontId="26" fillId="0" borderId="0" xfId="0" applyFont="1"/>
    <xf numFmtId="0" fontId="26" fillId="0" borderId="24" xfId="0" applyFont="1" applyBorder="1"/>
    <xf numFmtId="0" fontId="26" fillId="0" borderId="25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44" fillId="0" borderId="24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5" fillId="0" borderId="0" xfId="0" applyFont="1"/>
    <xf numFmtId="0" fontId="26" fillId="4" borderId="0" xfId="0" applyFont="1" applyFill="1"/>
    <xf numFmtId="0" fontId="26" fillId="4" borderId="25" xfId="0" applyFont="1" applyFill="1" applyBorder="1"/>
    <xf numFmtId="0" fontId="26" fillId="4" borderId="24" xfId="0" applyFont="1" applyFill="1" applyBorder="1"/>
    <xf numFmtId="0" fontId="26" fillId="0" borderId="26" xfId="0" applyFont="1" applyBorder="1"/>
    <xf numFmtId="0" fontId="26" fillId="0" borderId="27" xfId="0" applyFont="1" applyBorder="1"/>
    <xf numFmtId="0" fontId="26" fillId="0" borderId="28" xfId="0" applyFont="1" applyBorder="1"/>
    <xf numFmtId="0" fontId="26" fillId="10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6" fillId="3" borderId="21" xfId="0" applyFont="1" applyFill="1" applyBorder="1"/>
    <xf numFmtId="0" fontId="26" fillId="3" borderId="22" xfId="0" applyFont="1" applyFill="1" applyBorder="1"/>
    <xf numFmtId="0" fontId="26" fillId="3" borderId="23" xfId="0" applyFont="1" applyFill="1" applyBorder="1"/>
    <xf numFmtId="0" fontId="26" fillId="3" borderId="25" xfId="0" applyFont="1" applyFill="1" applyBorder="1"/>
    <xf numFmtId="0" fontId="26" fillId="3" borderId="24" xfId="0" applyFont="1" applyFill="1" applyBorder="1"/>
    <xf numFmtId="0" fontId="26" fillId="3" borderId="0" xfId="0" applyFont="1" applyFill="1"/>
    <xf numFmtId="0" fontId="26" fillId="3" borderId="26" xfId="0" applyFont="1" applyFill="1" applyBorder="1"/>
    <xf numFmtId="0" fontId="26" fillId="3" borderId="27" xfId="0" applyFont="1" applyFill="1" applyBorder="1"/>
    <xf numFmtId="0" fontId="26" fillId="3" borderId="28" xfId="0" applyFont="1" applyFill="1" applyBorder="1"/>
    <xf numFmtId="0" fontId="48" fillId="0" borderId="0" xfId="0" applyFont="1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vertical="center"/>
      <protection hidden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vertical="center" wrapText="1"/>
      <protection locked="0"/>
    </xf>
    <xf numFmtId="0" fontId="10" fillId="0" borderId="55" xfId="0" applyFont="1" applyBorder="1" applyAlignment="1" applyProtection="1">
      <alignment horizontal="left" vertical="center" wrapText="1"/>
      <protection locked="0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44" fillId="0" borderId="24" xfId="0" applyFont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44" fillId="0" borderId="25" xfId="0" applyFont="1" applyBorder="1" applyAlignment="1">
      <alignment vertical="top" wrapText="1"/>
    </xf>
    <xf numFmtId="0" fontId="42" fillId="3" borderId="24" xfId="0" applyFont="1" applyFill="1" applyBorder="1" applyAlignment="1">
      <alignment horizontal="right" indent="2"/>
    </xf>
    <xf numFmtId="0" fontId="42" fillId="3" borderId="0" xfId="0" applyFont="1" applyFill="1" applyAlignment="1">
      <alignment horizontal="right" indent="2"/>
    </xf>
    <xf numFmtId="0" fontId="42" fillId="3" borderId="24" xfId="0" applyFont="1" applyFill="1" applyBorder="1" applyAlignment="1">
      <alignment horizontal="right" indent="1"/>
    </xf>
    <xf numFmtId="0" fontId="42" fillId="3" borderId="0" xfId="0" applyFont="1" applyFill="1" applyAlignment="1">
      <alignment horizontal="right" indent="1"/>
    </xf>
    <xf numFmtId="0" fontId="26" fillId="0" borderId="4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3" fillId="0" borderId="41" xfId="0" applyFont="1" applyBorder="1" applyAlignment="1">
      <alignment horizontal="center" wrapText="1"/>
    </xf>
    <xf numFmtId="0" fontId="43" fillId="0" borderId="20" xfId="0" applyFont="1" applyBorder="1" applyAlignment="1">
      <alignment horizontal="center" wrapText="1"/>
    </xf>
    <xf numFmtId="0" fontId="43" fillId="0" borderId="42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50" fillId="6" borderId="6" xfId="0" applyFont="1" applyFill="1" applyBorder="1" applyAlignment="1">
      <alignment horizontal="center"/>
    </xf>
    <xf numFmtId="0" fontId="50" fillId="6" borderId="7" xfId="0" applyFont="1" applyFill="1" applyBorder="1" applyAlignment="1">
      <alignment horizontal="center"/>
    </xf>
    <xf numFmtId="0" fontId="50" fillId="6" borderId="8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/>
    </xf>
    <xf numFmtId="0" fontId="44" fillId="0" borderId="24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6" fillId="0" borderId="24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25" xfId="0" applyFont="1" applyBorder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10" fontId="17" fillId="0" borderId="0" xfId="1" applyNumberFormat="1" applyFont="1" applyAlignment="1" applyProtection="1">
      <alignment horizontal="center" vertical="center"/>
      <protection hidden="1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49" fillId="3" borderId="21" xfId="0" applyFont="1" applyFill="1" applyBorder="1" applyAlignment="1" applyProtection="1">
      <alignment horizontal="center" vertical="center"/>
      <protection locked="0"/>
    </xf>
    <xf numFmtId="0" fontId="49" fillId="3" borderId="22" xfId="0" applyFont="1" applyFill="1" applyBorder="1" applyAlignment="1" applyProtection="1">
      <alignment horizontal="center" vertical="center"/>
      <protection locked="0"/>
    </xf>
    <xf numFmtId="0" fontId="49" fillId="3" borderId="23" xfId="0" applyFont="1" applyFill="1" applyBorder="1" applyAlignment="1" applyProtection="1">
      <alignment horizontal="center" vertical="center"/>
      <protection locked="0"/>
    </xf>
    <xf numFmtId="0" fontId="49" fillId="3" borderId="26" xfId="0" applyFont="1" applyFill="1" applyBorder="1" applyAlignment="1" applyProtection="1">
      <alignment horizontal="center" vertical="center"/>
      <protection locked="0"/>
    </xf>
    <xf numFmtId="0" fontId="49" fillId="3" borderId="27" xfId="0" applyFont="1" applyFill="1" applyBorder="1" applyAlignment="1" applyProtection="1">
      <alignment horizontal="center" vertical="center"/>
      <protection locked="0"/>
    </xf>
    <xf numFmtId="0" fontId="49" fillId="3" borderId="28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left" vertical="center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8" fillId="7" borderId="29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4" xfId="0" applyFont="1" applyBorder="1" applyAlignment="1" applyProtection="1">
      <alignment horizontal="center" vertical="center"/>
      <protection hidden="1"/>
    </xf>
    <xf numFmtId="0" fontId="51" fillId="0" borderId="29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2" fillId="6" borderId="45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1" fontId="10" fillId="0" borderId="2" xfId="0" applyNumberFormat="1" applyFont="1" applyBorder="1" applyAlignment="1" applyProtection="1">
      <alignment horizontal="center" vertical="center"/>
      <protection hidden="1"/>
    </xf>
    <xf numFmtId="1" fontId="10" fillId="0" borderId="3" xfId="0" quotePrefix="1" applyNumberFormat="1" applyFont="1" applyBorder="1" applyAlignment="1" applyProtection="1">
      <alignment horizontal="center" vertical="center" wrapText="1"/>
      <protection hidden="1"/>
    </xf>
    <xf numFmtId="1" fontId="10" fillId="0" borderId="4" xfId="0" applyNumberFormat="1" applyFont="1" applyBorder="1" applyAlignment="1" applyProtection="1">
      <alignment horizontal="center" vertical="center" wrapText="1"/>
      <protection hidden="1"/>
    </xf>
    <xf numFmtId="1" fontId="10" fillId="0" borderId="2" xfId="0" applyNumberFormat="1" applyFont="1" applyBorder="1" applyAlignment="1" applyProtection="1">
      <alignment horizontal="center" vertical="center" wrapText="1"/>
      <protection hidden="1"/>
    </xf>
    <xf numFmtId="1" fontId="0" fillId="0" borderId="52" xfId="0" quotePrefix="1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37" fillId="0" borderId="41" xfId="0" applyFont="1" applyBorder="1" applyAlignment="1" applyProtection="1">
      <alignment horizontal="center" vertical="center"/>
      <protection locked="0"/>
    </xf>
    <xf numFmtId="0" fontId="37" fillId="0" borderId="57" xfId="0" applyFont="1" applyBorder="1" applyAlignment="1" applyProtection="1">
      <alignment horizontal="center" vertical="center"/>
      <protection locked="0"/>
    </xf>
    <xf numFmtId="0" fontId="37" fillId="0" borderId="42" xfId="0" applyFont="1" applyBorder="1" applyAlignment="1" applyProtection="1">
      <alignment horizontal="center" vertical="center"/>
      <protection locked="0"/>
    </xf>
    <xf numFmtId="1" fontId="26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" fontId="26" fillId="0" borderId="52" xfId="0" applyNumberFormat="1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53"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65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B39759"/>
      <color rgb="FF002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784860</xdr:colOff>
      <xdr:row>7</xdr:row>
      <xdr:rowOff>53339</xdr:rowOff>
    </xdr:from>
    <xdr:to>
      <xdr:col>9</xdr:col>
      <xdr:colOff>678180</xdr:colOff>
      <xdr:row>22</xdr:row>
      <xdr:rowOff>121561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B0A9E5B-B07A-4660-B5F7-7C18E41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0" r="12144" b="6573"/>
        <a:stretch>
          <a:fillRect/>
        </a:stretch>
      </xdr:blipFill>
      <xdr:spPr bwMode="auto">
        <a:xfrm>
          <a:off x="784860" y="1303019"/>
          <a:ext cx="7025640" cy="288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617220</xdr:colOff>
      <xdr:row>25</xdr:row>
      <xdr:rowOff>77544</xdr:rowOff>
    </xdr:from>
    <xdr:to>
      <xdr:col>7</xdr:col>
      <xdr:colOff>103414</xdr:colOff>
      <xdr:row>31</xdr:row>
      <xdr:rowOff>10868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29AFED-9331-F186-175D-81625761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5008" y="4497144"/>
          <a:ext cx="3430665" cy="1075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233530</xdr:colOff>
      <xdr:row>37</xdr:row>
      <xdr:rowOff>54685</xdr:rowOff>
    </xdr:from>
    <xdr:to>
      <xdr:col>9</xdr:col>
      <xdr:colOff>317350</xdr:colOff>
      <xdr:row>48</xdr:row>
      <xdr:rowOff>156208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1D83F7-5AD9-CA3B-257B-B75320C9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480" y="6893635"/>
          <a:ext cx="6027420" cy="2092248"/>
        </a:xfrm>
        <a:prstGeom prst="rect">
          <a:avLst/>
        </a:prstGeom>
      </xdr:spPr>
    </xdr:pic>
    <xdr:clientData/>
  </xdr:twoCellAnchor>
  <xdr:twoCellAnchor>
    <xdr:from>
      <xdr:col>10</xdr:col>
      <xdr:colOff>197223</xdr:colOff>
      <xdr:row>6</xdr:row>
      <xdr:rowOff>35858</xdr:rowOff>
    </xdr:from>
    <xdr:to>
      <xdr:col>11</xdr:col>
      <xdr:colOff>600636</xdr:colOff>
      <xdr:row>10</xdr:row>
      <xdr:rowOff>125506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3CC73479-2BD5-C9F7-3C02-1A0A06D33E7C}"/>
            </a:ext>
          </a:extLst>
        </xdr:cNvPr>
        <xdr:cNvSpPr/>
      </xdr:nvSpPr>
      <xdr:spPr>
        <a:xfrm>
          <a:off x="8086164" y="1084729"/>
          <a:ext cx="1192307" cy="806824"/>
        </a:xfrm>
        <a:prstGeom prst="rightArrow">
          <a:avLst/>
        </a:prstGeom>
        <a:solidFill>
          <a:srgbClr val="002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381000</xdr:colOff>
      <xdr:row>26</xdr:row>
      <xdr:rowOff>0</xdr:rowOff>
    </xdr:from>
    <xdr:to>
      <xdr:col>12</xdr:col>
      <xdr:colOff>41463</xdr:colOff>
      <xdr:row>30</xdr:row>
      <xdr:rowOff>51548</xdr:rowOff>
    </xdr:to>
    <xdr:sp macro="" textlink="">
      <xdr:nvSpPr>
        <xdr:cNvPr id="6" name="Flecha: a la derecha 4">
          <a:extLst>
            <a:ext uri="{FF2B5EF4-FFF2-40B4-BE49-F238E27FC236}">
              <a16:creationId xmlns:a16="http://schemas.microsoft.com/office/drawing/2014/main" id="{47FE0E9F-B343-467D-B1EF-F4DEEDA7F7DD}"/>
            </a:ext>
          </a:extLst>
        </xdr:cNvPr>
        <xdr:cNvSpPr/>
      </xdr:nvSpPr>
      <xdr:spPr>
        <a:xfrm>
          <a:off x="7810500" y="4876800"/>
          <a:ext cx="1146363" cy="813548"/>
        </a:xfrm>
        <a:prstGeom prst="rightArrow">
          <a:avLst/>
        </a:prstGeom>
        <a:solidFill>
          <a:srgbClr val="002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0</xdr:row>
      <xdr:rowOff>131233</xdr:rowOff>
    </xdr:from>
    <xdr:to>
      <xdr:col>0</xdr:col>
      <xdr:colOff>1841501</xdr:colOff>
      <xdr:row>3</xdr:row>
      <xdr:rowOff>190500</xdr:rowOff>
    </xdr:to>
    <xdr:pic>
      <xdr:nvPicPr>
        <xdr:cNvPr id="3" name="Picture 5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107951" y="131233"/>
          <a:ext cx="1733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is Diaz" id="{DDCA60F5-8CCA-4159-8439-1865628767F6}" userId="S::Iris.Diaz@goldfields.com::aea9cc0a-1a02-46c7-baad-98b840845498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069BA0C-E3DA-412B-B90E-2160F25A4061}" autoFormatId="16" applyNumberFormats="0" applyBorderFormats="0" applyFontFormats="0" applyPatternFormats="0" applyAlignmentFormats="0" applyWidthHeightFormats="0">
  <queryTableRefresh nextId="4">
    <queryTableFields count="3">
      <queryTableField id="1" name="NIVEL DE RIESGO" tableColumnId="1"/>
      <queryTableField id="2" name="Attribute" tableColumnId="2"/>
      <queryTableField id="3" name="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68A3F3-0DC6-4167-842C-FBBC4183E1E2}" name="Table1_1" displayName="Table1_1" ref="E39:G48" tableType="queryTable" totalsRowShown="0">
  <autoFilter ref="E39:G48" xr:uid="{0068A3F3-0DC6-4167-842C-FBBC4183E1E2}"/>
  <tableColumns count="3">
    <tableColumn id="1" xr3:uid="{5BA1B1B6-09C8-4541-A91F-CA5ED51764F2}" uniqueName="1" name="NIVEL DE RIESGO" queryTableFieldId="1" dataDxfId="44"/>
    <tableColumn id="2" xr3:uid="{71B2EC3F-75A5-489C-B623-B39474BF8CB3}" uniqueName="2" name="Attribute" queryTableFieldId="2" dataDxfId="43"/>
    <tableColumn id="3" xr3:uid="{2770D31A-BB38-47D7-A1C4-0BF532BFBD26}" uniqueName="3" name="Value" queryTableFieldId="3" dataDxfId="4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82:A87" totalsRowShown="0" headerRowDxfId="13" dataDxfId="11" headerRowBorderDxfId="12" tableBorderDxfId="10" totalsRowBorderDxfId="9">
  <tableColumns count="1">
    <tableColumn id="1" xr3:uid="{00000000-0010-0000-0000-000001000000}" name="Referencias" dataDxfId="8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11-29T17:24:05.08" personId="{DDCA60F5-8CCA-4159-8439-1865628767F6}" id="{8A028724-9A0E-43B3-A989-A969A818FD07}">
    <text>Incluir el encabezado del formato hoja 2, no me deja modificar estan bloquedas las celdas.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57C7-611B-4C70-8522-DF3CE35FDB5E}">
  <sheetPr codeName="Sheet1"/>
  <dimension ref="B1:Z52"/>
  <sheetViews>
    <sheetView zoomScale="70" zoomScaleNormal="70" workbookViewId="0"/>
  </sheetViews>
  <sheetFormatPr defaultColWidth="10.90625" defaultRowHeight="14.5" x14ac:dyDescent="0.35"/>
  <cols>
    <col min="1" max="12" width="10.90625" style="196"/>
    <col min="13" max="13" width="1.453125" style="196" customWidth="1"/>
    <col min="14" max="14" width="12.54296875" style="196" customWidth="1"/>
    <col min="15" max="15" width="18.1796875" style="196" customWidth="1"/>
    <col min="16" max="16" width="13.36328125" style="196" customWidth="1"/>
    <col min="17" max="17" width="15.81640625" style="196" customWidth="1"/>
    <col min="18" max="20" width="10.90625" style="196"/>
    <col min="21" max="26" width="10.90625" style="196" hidden="1" customWidth="1"/>
    <col min="27" max="16384" width="10.90625" style="196"/>
  </cols>
  <sheetData>
    <row r="1" spans="2:23" ht="15" thickBot="1" x14ac:dyDescent="0.4"/>
    <row r="2" spans="2:23" ht="19" thickBot="1" x14ac:dyDescent="0.5">
      <c r="B2" s="255" t="s">
        <v>110</v>
      </c>
      <c r="C2" s="256"/>
      <c r="D2" s="256"/>
      <c r="E2" s="256"/>
      <c r="F2" s="256"/>
      <c r="G2" s="256"/>
      <c r="H2" s="256"/>
      <c r="I2" s="256"/>
      <c r="J2" s="257"/>
      <c r="V2" s="196" t="str">
        <f>+P12</f>
        <v>Requisitos SSO y MA Simplificado</v>
      </c>
      <c r="W2" s="196" t="str">
        <f>+IF(P12="Requisitos SSO y MA General","GENERAL",IF(P12="","","SIMPLIFICADO"))</f>
        <v>SIMPLIFICADO</v>
      </c>
    </row>
    <row r="3" spans="2:23" ht="8.4" customHeight="1" x14ac:dyDescent="0.35">
      <c r="B3" s="197"/>
      <c r="J3" s="198"/>
      <c r="M3" s="199"/>
      <c r="N3" s="200"/>
      <c r="O3" s="200"/>
      <c r="P3" s="200"/>
      <c r="Q3" s="200"/>
      <c r="R3" s="200"/>
      <c r="S3" s="200"/>
      <c r="T3" s="201"/>
    </row>
    <row r="4" spans="2:23" ht="25.4" customHeight="1" x14ac:dyDescent="0.35">
      <c r="B4" s="261" t="s">
        <v>111</v>
      </c>
      <c r="C4" s="262"/>
      <c r="D4" s="262"/>
      <c r="E4" s="262"/>
      <c r="F4" s="262"/>
      <c r="G4" s="262"/>
      <c r="H4" s="262"/>
      <c r="I4" s="262"/>
      <c r="J4" s="263"/>
      <c r="M4" s="197"/>
      <c r="N4" s="205" t="s">
        <v>248</v>
      </c>
      <c r="T4" s="198"/>
    </row>
    <row r="5" spans="2:23" ht="19.649999999999999" customHeight="1" x14ac:dyDescent="0.35">
      <c r="B5" s="261"/>
      <c r="C5" s="262"/>
      <c r="D5" s="262"/>
      <c r="E5" s="262"/>
      <c r="F5" s="262"/>
      <c r="G5" s="262"/>
      <c r="H5" s="262"/>
      <c r="I5" s="262"/>
      <c r="J5" s="263"/>
      <c r="M5" s="197"/>
      <c r="N5" s="205" t="s">
        <v>249</v>
      </c>
      <c r="T5" s="198"/>
    </row>
    <row r="6" spans="2:23" ht="7.4" customHeight="1" x14ac:dyDescent="0.35">
      <c r="B6" s="202"/>
      <c r="C6" s="203"/>
      <c r="D6" s="203"/>
      <c r="E6" s="203"/>
      <c r="F6" s="203"/>
      <c r="G6" s="203"/>
      <c r="H6" s="203"/>
      <c r="I6" s="203"/>
      <c r="J6" s="204"/>
      <c r="M6" s="197"/>
      <c r="T6" s="198"/>
    </row>
    <row r="7" spans="2:23" ht="14.4" customHeight="1" x14ac:dyDescent="0.35">
      <c r="B7" s="258" t="s">
        <v>114</v>
      </c>
      <c r="C7" s="259"/>
      <c r="D7" s="259"/>
      <c r="E7" s="259"/>
      <c r="F7" s="259"/>
      <c r="G7" s="259"/>
      <c r="H7" s="259"/>
      <c r="I7" s="259"/>
      <c r="J7" s="260"/>
      <c r="M7" s="197"/>
      <c r="N7" s="241" t="s">
        <v>115</v>
      </c>
      <c r="O7" s="241"/>
      <c r="P7" s="249" t="s">
        <v>118</v>
      </c>
      <c r="Q7" s="250"/>
      <c r="T7" s="198"/>
      <c r="V7" s="196" t="s">
        <v>118</v>
      </c>
    </row>
    <row r="8" spans="2:23" x14ac:dyDescent="0.35">
      <c r="B8" s="197"/>
      <c r="I8" s="206"/>
      <c r="J8" s="207"/>
      <c r="M8" s="197"/>
      <c r="T8" s="198"/>
      <c r="V8" s="196" t="s">
        <v>119</v>
      </c>
    </row>
    <row r="9" spans="2:23" x14ac:dyDescent="0.35">
      <c r="B9" s="76"/>
      <c r="C9" s="206"/>
      <c r="D9" s="206"/>
      <c r="E9" s="206"/>
      <c r="F9" s="206"/>
      <c r="G9" s="206"/>
      <c r="H9" s="206"/>
      <c r="I9" s="206"/>
      <c r="J9" s="207"/>
      <c r="M9" s="197"/>
      <c r="N9" s="241" t="s">
        <v>116</v>
      </c>
      <c r="O9" s="241"/>
      <c r="P9" s="249" t="s">
        <v>123</v>
      </c>
      <c r="Q9" s="250"/>
      <c r="T9" s="198"/>
      <c r="V9" s="196" t="s">
        <v>120</v>
      </c>
    </row>
    <row r="10" spans="2:23" x14ac:dyDescent="0.35">
      <c r="B10" s="208"/>
      <c r="C10" s="206"/>
      <c r="D10" s="206"/>
      <c r="E10" s="206"/>
      <c r="F10" s="206"/>
      <c r="G10" s="206"/>
      <c r="H10" s="206"/>
      <c r="I10" s="206"/>
      <c r="J10" s="207"/>
      <c r="M10" s="197"/>
      <c r="T10" s="198"/>
      <c r="V10" s="196" t="s">
        <v>121</v>
      </c>
    </row>
    <row r="11" spans="2:23" x14ac:dyDescent="0.35">
      <c r="B11" s="208"/>
      <c r="C11" s="206"/>
      <c r="D11" s="206"/>
      <c r="E11" s="206"/>
      <c r="F11" s="206"/>
      <c r="G11" s="206"/>
      <c r="H11" s="206"/>
      <c r="I11" s="206"/>
      <c r="J11" s="207"/>
      <c r="M11" s="197"/>
      <c r="T11" s="198"/>
      <c r="V11" s="196" t="s">
        <v>122</v>
      </c>
    </row>
    <row r="12" spans="2:23" x14ac:dyDescent="0.35">
      <c r="B12" s="208"/>
      <c r="C12" s="206"/>
      <c r="D12" s="206"/>
      <c r="E12" s="206"/>
      <c r="F12" s="206"/>
      <c r="G12" s="206"/>
      <c r="H12" s="206"/>
      <c r="I12" s="206"/>
      <c r="J12" s="207"/>
      <c r="M12" s="197"/>
      <c r="N12" s="240" t="s">
        <v>117</v>
      </c>
      <c r="O12" s="240"/>
      <c r="P12" s="251" t="str" cm="1">
        <f t="array" ref="P12">+IF(OR(V15=V17:V20,V15=V23),"Requisitos SSO y MA Simplificado",IF(OR(V15=V21:V22,V15=V24:V25),"Requisitos SSO y MA General",""))</f>
        <v>Requisitos SSO y MA Simplificado</v>
      </c>
      <c r="Q12" s="252"/>
      <c r="T12" s="198"/>
      <c r="V12" s="196" t="s">
        <v>123</v>
      </c>
    </row>
    <row r="13" spans="2:23" ht="19.399999999999999" customHeight="1" x14ac:dyDescent="0.35">
      <c r="B13" s="208"/>
      <c r="C13" s="206"/>
      <c r="D13" s="206"/>
      <c r="E13" s="206"/>
      <c r="F13" s="206"/>
      <c r="G13" s="206"/>
      <c r="H13" s="206"/>
      <c r="I13" s="206"/>
      <c r="J13" s="207"/>
      <c r="M13" s="197"/>
      <c r="N13" s="240"/>
      <c r="O13" s="240"/>
      <c r="P13" s="253"/>
      <c r="Q13" s="254"/>
      <c r="T13" s="198"/>
    </row>
    <row r="14" spans="2:23" ht="15" thickBot="1" x14ac:dyDescent="0.4">
      <c r="B14" s="208"/>
      <c r="C14" s="206"/>
      <c r="D14" s="206"/>
      <c r="E14" s="206"/>
      <c r="F14" s="206"/>
      <c r="G14" s="206"/>
      <c r="H14" s="206"/>
      <c r="I14" s="206"/>
      <c r="J14" s="207"/>
      <c r="M14" s="209"/>
      <c r="N14" s="210"/>
      <c r="O14" s="210"/>
      <c r="P14" s="210"/>
      <c r="Q14" s="210"/>
      <c r="R14" s="210"/>
      <c r="S14" s="210"/>
      <c r="T14" s="211"/>
    </row>
    <row r="15" spans="2:23" x14ac:dyDescent="0.35">
      <c r="B15" s="208"/>
      <c r="C15" s="206"/>
      <c r="D15" s="206"/>
      <c r="E15" s="206"/>
      <c r="F15" s="206"/>
      <c r="G15" s="206"/>
      <c r="H15" s="206"/>
      <c r="I15" s="206"/>
      <c r="J15" s="207"/>
      <c r="V15" s="196" t="str">
        <f>+CONCATENATE(P7,P9)</f>
        <v>Bajo&gt;US$ 100K</v>
      </c>
    </row>
    <row r="16" spans="2:23" x14ac:dyDescent="0.35">
      <c r="B16" s="208"/>
      <c r="C16" s="206"/>
      <c r="D16" s="206"/>
      <c r="E16" s="206"/>
      <c r="F16" s="206"/>
      <c r="G16" s="206"/>
      <c r="H16" s="206"/>
      <c r="I16" s="206"/>
      <c r="J16" s="207"/>
    </row>
    <row r="17" spans="2:22" x14ac:dyDescent="0.35">
      <c r="B17" s="208"/>
      <c r="C17" s="206"/>
      <c r="D17" s="206"/>
      <c r="E17" s="206"/>
      <c r="F17" s="206"/>
      <c r="G17" s="206"/>
      <c r="H17" s="206"/>
      <c r="I17" s="206"/>
      <c r="J17" s="207"/>
      <c r="V17" s="196" t="s">
        <v>124</v>
      </c>
    </row>
    <row r="18" spans="2:22" x14ac:dyDescent="0.35">
      <c r="B18" s="208"/>
      <c r="C18" s="206"/>
      <c r="D18" s="206"/>
      <c r="E18" s="206"/>
      <c r="F18" s="206"/>
      <c r="G18" s="206"/>
      <c r="H18" s="206"/>
      <c r="I18" s="206"/>
      <c r="J18" s="207"/>
      <c r="V18" s="196" t="s">
        <v>125</v>
      </c>
    </row>
    <row r="19" spans="2:22" x14ac:dyDescent="0.35">
      <c r="B19" s="208"/>
      <c r="C19" s="206"/>
      <c r="D19" s="206"/>
      <c r="E19" s="206"/>
      <c r="F19" s="206"/>
      <c r="G19" s="206"/>
      <c r="H19" s="206"/>
      <c r="I19" s="206"/>
      <c r="J19" s="207"/>
      <c r="V19" s="196" t="s">
        <v>126</v>
      </c>
    </row>
    <row r="20" spans="2:22" x14ac:dyDescent="0.35">
      <c r="B20" s="208"/>
      <c r="C20" s="206"/>
      <c r="D20" s="206"/>
      <c r="E20" s="206"/>
      <c r="F20" s="206"/>
      <c r="G20" s="206"/>
      <c r="H20" s="206"/>
      <c r="I20" s="206"/>
      <c r="J20" s="207"/>
      <c r="V20" s="196" t="s">
        <v>127</v>
      </c>
    </row>
    <row r="21" spans="2:22" x14ac:dyDescent="0.35">
      <c r="B21" s="208"/>
      <c r="C21" s="206"/>
      <c r="D21" s="206"/>
      <c r="E21" s="206"/>
      <c r="F21" s="206"/>
      <c r="G21" s="206"/>
      <c r="H21" s="206"/>
      <c r="I21" s="206"/>
      <c r="J21" s="207"/>
      <c r="V21" s="196" t="s">
        <v>128</v>
      </c>
    </row>
    <row r="22" spans="2:22" x14ac:dyDescent="0.35">
      <c r="B22" s="208"/>
      <c r="C22" s="206"/>
      <c r="D22" s="206"/>
      <c r="E22" s="206"/>
      <c r="F22" s="206"/>
      <c r="G22" s="206"/>
      <c r="H22" s="206"/>
      <c r="I22" s="206"/>
      <c r="J22" s="207"/>
      <c r="V22" s="196" t="s">
        <v>129</v>
      </c>
    </row>
    <row r="23" spans="2:22" ht="10.4" customHeight="1" x14ac:dyDescent="0.35">
      <c r="B23" s="197"/>
      <c r="J23" s="198"/>
      <c r="V23" s="196" t="s">
        <v>130</v>
      </c>
    </row>
    <row r="24" spans="2:22" ht="15" thickBot="1" x14ac:dyDescent="0.4">
      <c r="B24" s="197"/>
      <c r="J24" s="198"/>
      <c r="V24" s="196" t="s">
        <v>131</v>
      </c>
    </row>
    <row r="25" spans="2:22" x14ac:dyDescent="0.35">
      <c r="B25" s="242" t="s">
        <v>112</v>
      </c>
      <c r="C25" s="243"/>
      <c r="D25" s="243"/>
      <c r="E25" s="243"/>
      <c r="F25" s="243"/>
      <c r="G25" s="243"/>
      <c r="H25" s="243"/>
      <c r="I25" s="243"/>
      <c r="J25" s="244"/>
      <c r="O25" s="215"/>
      <c r="P25" s="216"/>
      <c r="Q25" s="216"/>
      <c r="R25" s="217"/>
      <c r="V25" s="196" t="s">
        <v>132</v>
      </c>
    </row>
    <row r="26" spans="2:22" ht="15.5" x14ac:dyDescent="0.35">
      <c r="B26" s="242"/>
      <c r="C26" s="243"/>
      <c r="D26" s="243"/>
      <c r="E26" s="243"/>
      <c r="F26" s="243"/>
      <c r="G26" s="243"/>
      <c r="H26" s="243"/>
      <c r="I26" s="243"/>
      <c r="J26" s="244"/>
      <c r="O26" s="245" t="s">
        <v>336</v>
      </c>
      <c r="P26" s="246"/>
      <c r="Q26" s="224" t="s">
        <v>323</v>
      </c>
      <c r="R26" s="218"/>
    </row>
    <row r="27" spans="2:22" x14ac:dyDescent="0.35">
      <c r="B27" s="197"/>
      <c r="J27" s="198"/>
      <c r="K27" s="197"/>
      <c r="O27" s="219"/>
      <c r="P27" s="220"/>
      <c r="Q27" s="220"/>
      <c r="R27" s="218"/>
    </row>
    <row r="28" spans="2:22" ht="15.5" x14ac:dyDescent="0.35">
      <c r="B28" s="197"/>
      <c r="J28" s="198"/>
      <c r="K28" s="197"/>
      <c r="O28" s="245" t="s">
        <v>335</v>
      </c>
      <c r="P28" s="246"/>
      <c r="Q28" s="205" t="s">
        <v>327</v>
      </c>
      <c r="R28" s="218"/>
    </row>
    <row r="29" spans="2:22" x14ac:dyDescent="0.35">
      <c r="B29" s="197"/>
      <c r="J29" s="198"/>
      <c r="K29" s="197"/>
      <c r="O29" s="219"/>
      <c r="P29" s="220"/>
      <c r="Q29" s="220"/>
      <c r="R29" s="218"/>
    </row>
    <row r="30" spans="2:22" ht="15.5" x14ac:dyDescent="0.35">
      <c r="B30" s="197"/>
      <c r="J30" s="198"/>
      <c r="K30" s="197"/>
      <c r="O30" s="245" t="s">
        <v>334</v>
      </c>
      <c r="P30" s="246"/>
      <c r="Q30" s="224" t="str" cm="1">
        <f t="array" ref="Q30">INDEX($G$40:$G$48, MATCH(1, ($E$40:$E$48=Q26)*($F$40:$F$48=Q28), 0))</f>
        <v>SIMPLIFICADO</v>
      </c>
      <c r="R30" s="218"/>
    </row>
    <row r="31" spans="2:22" ht="15" thickBot="1" x14ac:dyDescent="0.4">
      <c r="B31" s="197"/>
      <c r="J31" s="198"/>
      <c r="O31" s="221"/>
      <c r="P31" s="222"/>
      <c r="Q31" s="222"/>
      <c r="R31" s="223"/>
    </row>
    <row r="32" spans="2:22" ht="15" thickBot="1" x14ac:dyDescent="0.4">
      <c r="B32" s="197"/>
      <c r="J32" s="198"/>
    </row>
    <row r="33" spans="2:18" x14ac:dyDescent="0.35">
      <c r="B33" s="264" t="s">
        <v>321</v>
      </c>
      <c r="C33" s="265"/>
      <c r="D33" s="265"/>
      <c r="E33" s="265"/>
      <c r="F33" s="265"/>
      <c r="G33" s="265"/>
      <c r="H33" s="265"/>
      <c r="I33" s="265"/>
      <c r="J33" s="266"/>
      <c r="O33" s="215"/>
      <c r="P33" s="216"/>
      <c r="Q33" s="216"/>
      <c r="R33" s="217"/>
    </row>
    <row r="34" spans="2:18" ht="15.5" x14ac:dyDescent="0.35">
      <c r="B34" s="264"/>
      <c r="C34" s="265"/>
      <c r="D34" s="265"/>
      <c r="E34" s="265"/>
      <c r="F34" s="265"/>
      <c r="G34" s="265"/>
      <c r="H34" s="265"/>
      <c r="I34" s="265"/>
      <c r="J34" s="266"/>
      <c r="O34" s="247" t="s">
        <v>337</v>
      </c>
      <c r="P34" s="248"/>
      <c r="Q34" s="226" t="s">
        <v>51</v>
      </c>
      <c r="R34" s="218"/>
    </row>
    <row r="35" spans="2:18" x14ac:dyDescent="0.35">
      <c r="B35" s="197"/>
      <c r="J35" s="198"/>
      <c r="O35" s="219"/>
      <c r="P35" s="220"/>
      <c r="Q35" s="220"/>
      <c r="R35" s="218"/>
    </row>
    <row r="36" spans="2:18" x14ac:dyDescent="0.35">
      <c r="B36" s="242" t="s">
        <v>113</v>
      </c>
      <c r="C36" s="243"/>
      <c r="D36" s="243"/>
      <c r="E36" s="243"/>
      <c r="F36" s="243"/>
      <c r="G36" s="243"/>
      <c r="H36" s="243"/>
      <c r="I36" s="243"/>
      <c r="J36" s="244"/>
    </row>
    <row r="37" spans="2:18" x14ac:dyDescent="0.35">
      <c r="B37" s="242"/>
      <c r="C37" s="243"/>
      <c r="D37" s="243"/>
      <c r="E37" s="243"/>
      <c r="F37" s="243"/>
      <c r="G37" s="243"/>
      <c r="H37" s="243"/>
      <c r="I37" s="243"/>
      <c r="J37" s="244"/>
    </row>
    <row r="38" spans="2:18" x14ac:dyDescent="0.35">
      <c r="B38" s="197"/>
      <c r="J38" s="198"/>
    </row>
    <row r="39" spans="2:18" x14ac:dyDescent="0.35">
      <c r="B39" s="197"/>
      <c r="E39" t="s">
        <v>326</v>
      </c>
      <c r="F39" t="s">
        <v>332</v>
      </c>
      <c r="G39" t="s">
        <v>333</v>
      </c>
      <c r="J39" s="198"/>
    </row>
    <row r="40" spans="2:18" x14ac:dyDescent="0.35">
      <c r="B40" s="197"/>
      <c r="E40" t="s">
        <v>325</v>
      </c>
      <c r="F40" t="s">
        <v>329</v>
      </c>
      <c r="G40" s="212" t="s">
        <v>330</v>
      </c>
      <c r="J40" s="198"/>
    </row>
    <row r="41" spans="2:18" x14ac:dyDescent="0.35">
      <c r="B41" s="197"/>
      <c r="E41" t="s">
        <v>325</v>
      </c>
      <c r="F41" t="s">
        <v>328</v>
      </c>
      <c r="G41" s="214" t="s">
        <v>331</v>
      </c>
      <c r="J41" s="198"/>
    </row>
    <row r="42" spans="2:18" x14ac:dyDescent="0.35">
      <c r="B42" s="197"/>
      <c r="E42" t="s">
        <v>325</v>
      </c>
      <c r="F42" t="s">
        <v>327</v>
      </c>
      <c r="G42" s="214" t="s">
        <v>331</v>
      </c>
      <c r="J42" s="198"/>
    </row>
    <row r="43" spans="2:18" x14ac:dyDescent="0.35">
      <c r="B43" s="197"/>
      <c r="E43" t="s">
        <v>324</v>
      </c>
      <c r="F43" t="s">
        <v>329</v>
      </c>
      <c r="G43" s="212" t="s">
        <v>330</v>
      </c>
      <c r="J43" s="198"/>
    </row>
    <row r="44" spans="2:18" x14ac:dyDescent="0.35">
      <c r="B44" s="197"/>
      <c r="E44" t="s">
        <v>324</v>
      </c>
      <c r="F44" t="s">
        <v>328</v>
      </c>
      <c r="G44" s="213" t="s">
        <v>331</v>
      </c>
      <c r="J44" s="198"/>
    </row>
    <row r="45" spans="2:18" x14ac:dyDescent="0.35">
      <c r="B45" s="197"/>
      <c r="E45" t="s">
        <v>324</v>
      </c>
      <c r="F45" t="s">
        <v>327</v>
      </c>
      <c r="G45" s="213" t="s">
        <v>331</v>
      </c>
      <c r="J45" s="198"/>
    </row>
    <row r="46" spans="2:18" x14ac:dyDescent="0.35">
      <c r="B46" s="197"/>
      <c r="E46" t="s">
        <v>323</v>
      </c>
      <c r="F46" t="s">
        <v>329</v>
      </c>
      <c r="G46" s="212" t="s">
        <v>330</v>
      </c>
      <c r="J46" s="198"/>
    </row>
    <row r="47" spans="2:18" x14ac:dyDescent="0.35">
      <c r="B47" s="197"/>
      <c r="E47" t="s">
        <v>323</v>
      </c>
      <c r="F47" t="s">
        <v>328</v>
      </c>
      <c r="G47" s="212" t="s">
        <v>330</v>
      </c>
      <c r="J47" s="198"/>
    </row>
    <row r="48" spans="2:18" x14ac:dyDescent="0.35">
      <c r="B48" s="197"/>
      <c r="E48" t="s">
        <v>323</v>
      </c>
      <c r="F48" t="s">
        <v>327</v>
      </c>
      <c r="G48" s="212" t="s">
        <v>330</v>
      </c>
      <c r="J48" s="198"/>
    </row>
    <row r="49" spans="2:10" x14ac:dyDescent="0.35">
      <c r="B49" s="197"/>
      <c r="J49" s="198"/>
    </row>
    <row r="50" spans="2:10" x14ac:dyDescent="0.35">
      <c r="B50" s="264" t="s">
        <v>322</v>
      </c>
      <c r="C50" s="265"/>
      <c r="D50" s="265"/>
      <c r="E50" s="265"/>
      <c r="F50" s="265"/>
      <c r="G50" s="265"/>
      <c r="H50" s="265"/>
      <c r="I50" s="265"/>
      <c r="J50" s="266"/>
    </row>
    <row r="51" spans="2:10" x14ac:dyDescent="0.35">
      <c r="B51" s="264"/>
      <c r="C51" s="265"/>
      <c r="D51" s="265"/>
      <c r="E51" s="265"/>
      <c r="F51" s="265"/>
      <c r="G51" s="265"/>
      <c r="H51" s="265"/>
      <c r="I51" s="265"/>
      <c r="J51" s="266"/>
    </row>
    <row r="52" spans="2:10" ht="7.65" customHeight="1" thickBot="1" x14ac:dyDescent="0.4">
      <c r="B52" s="209"/>
      <c r="C52" s="210"/>
      <c r="D52" s="210"/>
      <c r="E52" s="210"/>
      <c r="F52" s="210"/>
      <c r="G52" s="210"/>
      <c r="H52" s="210"/>
      <c r="I52" s="210"/>
      <c r="J52" s="211"/>
    </row>
  </sheetData>
  <mergeCells count="17">
    <mergeCell ref="B2:J2"/>
    <mergeCell ref="B7:J7"/>
    <mergeCell ref="B4:J5"/>
    <mergeCell ref="B50:J51"/>
    <mergeCell ref="B33:J34"/>
    <mergeCell ref="N12:O13"/>
    <mergeCell ref="N9:O9"/>
    <mergeCell ref="N7:O7"/>
    <mergeCell ref="B25:J26"/>
    <mergeCell ref="B36:J37"/>
    <mergeCell ref="O26:P26"/>
    <mergeCell ref="O28:P28"/>
    <mergeCell ref="O30:P30"/>
    <mergeCell ref="O34:P34"/>
    <mergeCell ref="P7:Q7"/>
    <mergeCell ref="P9:Q9"/>
    <mergeCell ref="P12:Q13"/>
  </mergeCells>
  <phoneticPr fontId="47" type="noConversion"/>
  <conditionalFormatting sqref="P7:Q7">
    <cfRule type="cellIs" dxfId="52" priority="7" operator="equal">
      <formula>"Alto"</formula>
    </cfRule>
    <cfRule type="cellIs" dxfId="51" priority="8" operator="equal">
      <formula>"Medio"</formula>
    </cfRule>
    <cfRule type="cellIs" dxfId="50" priority="9" operator="equal">
      <formula>"Bajo"</formula>
    </cfRule>
  </conditionalFormatting>
  <conditionalFormatting sqref="Q26">
    <cfRule type="cellIs" dxfId="49" priority="4" operator="equal">
      <formula>"ALTO"</formula>
    </cfRule>
    <cfRule type="cellIs" dxfId="48" priority="5" operator="equal">
      <formula>"MEDIO"</formula>
    </cfRule>
    <cfRule type="cellIs" dxfId="47" priority="6" operator="equal">
      <formula>"BAJO"</formula>
    </cfRule>
  </conditionalFormatting>
  <conditionalFormatting sqref="Q34">
    <cfRule type="cellIs" dxfId="46" priority="1" operator="equal">
      <formula>"Si"</formula>
    </cfRule>
    <cfRule type="cellIs" dxfId="45" priority="3" operator="equal">
      <formula>"No"</formula>
    </cfRule>
  </conditionalFormatting>
  <dataValidations count="5">
    <dataValidation type="list" allowBlank="1" showInputMessage="1" showErrorMessage="1" sqref="P7:Q7" xr:uid="{8030D786-2347-498E-A3D3-29C29C3A7703}">
      <formula1>$V$7:$V$9</formula1>
    </dataValidation>
    <dataValidation type="list" allowBlank="1" showInputMessage="1" showErrorMessage="1" sqref="P9:Q9" xr:uid="{35775701-D248-42FB-B064-EB6FECCCCB7E}">
      <formula1>$V$10:$V$12</formula1>
    </dataValidation>
    <dataValidation type="list" allowBlank="1" showInputMessage="1" showErrorMessage="1" sqref="Q26" xr:uid="{6F9B1470-A0BE-4F61-B385-7D01B2A6400B}">
      <formula1>$E$40:$E$48</formula1>
    </dataValidation>
    <dataValidation type="list" allowBlank="1" showInputMessage="1" showErrorMessage="1" sqref="Q28" xr:uid="{F03CEEF6-A05A-4DFD-A62D-5CE75377003F}">
      <formula1>$F$40:$F$48</formula1>
    </dataValidation>
    <dataValidation type="list" allowBlank="1" showInputMessage="1" showErrorMessage="1" sqref="Q34" xr:uid="{1B31B743-21F0-4B17-A992-22C8F7167805}">
      <formula1>"Si,No"</formula1>
    </dataValidation>
  </dataValidation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93"/>
  <sheetViews>
    <sheetView tabSelected="1" zoomScale="90" zoomScaleNormal="90" workbookViewId="0">
      <selection activeCell="Q13" sqref="Q13"/>
    </sheetView>
  </sheetViews>
  <sheetFormatPr defaultColWidth="8.54296875" defaultRowHeight="15.5" x14ac:dyDescent="0.3"/>
  <cols>
    <col min="1" max="1" width="46.54296875" style="30" customWidth="1"/>
    <col min="2" max="2" width="80.08984375" style="31" customWidth="1"/>
    <col min="3" max="3" width="9.54296875" style="129" customWidth="1"/>
    <col min="4" max="4" width="9.54296875" style="32" customWidth="1"/>
    <col min="5" max="5" width="32.81640625" style="32" customWidth="1"/>
    <col min="6" max="6" width="9.54296875" style="80" customWidth="1"/>
    <col min="7" max="7" width="11.54296875" style="32" customWidth="1"/>
    <col min="8" max="8" width="17.81640625" style="32" customWidth="1"/>
    <col min="9" max="9" width="32.81640625" style="32" customWidth="1"/>
    <col min="10" max="10" width="17.81640625" style="33" customWidth="1"/>
    <col min="11" max="11" width="47" style="34" customWidth="1"/>
    <col min="12" max="12" width="4" style="131" hidden="1" customWidth="1"/>
    <col min="13" max="13" width="11.54296875" style="11" hidden="1" customWidth="1"/>
    <col min="14" max="16384" width="8.54296875" style="10"/>
  </cols>
  <sheetData>
    <row r="1" spans="1:13" ht="34.5" customHeight="1" thickBot="1" x14ac:dyDescent="0.35">
      <c r="A1" s="1"/>
      <c r="B1" s="306" t="s">
        <v>99</v>
      </c>
      <c r="C1" s="306"/>
      <c r="D1" s="306"/>
      <c r="E1" s="306"/>
      <c r="F1" s="306"/>
      <c r="G1" s="306"/>
      <c r="H1" s="306"/>
      <c r="I1" s="306"/>
      <c r="J1" s="307"/>
      <c r="K1" s="6" t="s">
        <v>43</v>
      </c>
      <c r="L1" s="131" t="s">
        <v>83</v>
      </c>
    </row>
    <row r="2" spans="1:13" ht="23.9" customHeight="1" thickBot="1" x14ac:dyDescent="0.35">
      <c r="A2" s="2"/>
      <c r="B2" s="308"/>
      <c r="C2" s="308"/>
      <c r="D2" s="308"/>
      <c r="E2" s="308"/>
      <c r="F2" s="308"/>
      <c r="G2" s="308"/>
      <c r="H2" s="308"/>
      <c r="I2" s="308"/>
      <c r="J2" s="309"/>
      <c r="K2" s="7" t="s">
        <v>44</v>
      </c>
      <c r="L2" s="131" t="s">
        <v>84</v>
      </c>
    </row>
    <row r="3" spans="1:13" ht="23.9" customHeight="1" thickBot="1" x14ac:dyDescent="0.35">
      <c r="A3" s="2"/>
      <c r="B3" s="308"/>
      <c r="C3" s="308"/>
      <c r="D3" s="308"/>
      <c r="E3" s="308"/>
      <c r="F3" s="308"/>
      <c r="G3" s="308"/>
      <c r="H3" s="308"/>
      <c r="I3" s="308"/>
      <c r="J3" s="309"/>
      <c r="K3" s="8" t="s">
        <v>341</v>
      </c>
    </row>
    <row r="4" spans="1:13" ht="23.9" customHeight="1" thickBot="1" x14ac:dyDescent="0.35">
      <c r="A4" s="3"/>
      <c r="B4" s="310"/>
      <c r="C4" s="310"/>
      <c r="D4" s="310"/>
      <c r="E4" s="310"/>
      <c r="F4" s="310"/>
      <c r="G4" s="308"/>
      <c r="H4" s="308"/>
      <c r="I4" s="308"/>
      <c r="J4" s="309"/>
      <c r="K4" s="9" t="s">
        <v>342</v>
      </c>
    </row>
    <row r="5" spans="1:13" ht="23.9" customHeight="1" thickBot="1" x14ac:dyDescent="0.35">
      <c r="A5" s="5"/>
      <c r="B5" s="238"/>
      <c r="C5" s="238"/>
      <c r="D5" s="238"/>
      <c r="E5" s="238"/>
      <c r="F5" s="238"/>
      <c r="G5" s="238"/>
      <c r="H5" s="238"/>
      <c r="I5" s="238"/>
      <c r="J5" s="238"/>
      <c r="K5" s="239"/>
    </row>
    <row r="6" spans="1:13" s="12" customFormat="1" ht="27" customHeight="1" x14ac:dyDescent="0.25">
      <c r="A6" s="5"/>
      <c r="B6" s="4"/>
      <c r="C6" s="4"/>
      <c r="D6" s="4"/>
      <c r="E6" s="4"/>
      <c r="F6" s="77"/>
      <c r="G6" s="229"/>
      <c r="H6" s="230" t="s">
        <v>70</v>
      </c>
      <c r="I6" s="230" t="s">
        <v>71</v>
      </c>
      <c r="J6" s="126"/>
      <c r="K6" s="140"/>
      <c r="L6" s="132"/>
      <c r="M6" s="13"/>
    </row>
    <row r="7" spans="1:13" s="12" customFormat="1" ht="20.149999999999999" customHeight="1" x14ac:dyDescent="0.25">
      <c r="A7" s="141" t="s">
        <v>250</v>
      </c>
      <c r="B7" s="14"/>
      <c r="C7" s="15" t="s">
        <v>27</v>
      </c>
      <c r="D7" s="15"/>
      <c r="E7" s="15"/>
      <c r="F7" s="16"/>
      <c r="G7" s="138" t="s">
        <v>247</v>
      </c>
      <c r="H7" s="225" t="str">
        <f>'DETERMINACIÓN DE REQUISITOS'!W2</f>
        <v>SIMPLIFICADO</v>
      </c>
      <c r="I7" s="225" t="str">
        <f>'DETERMINACIÓN DE REQUISITOS'!Q30</f>
        <v>SIMPLIFICADO</v>
      </c>
      <c r="K7" s="139"/>
      <c r="L7" s="132"/>
      <c r="M7" s="13"/>
    </row>
    <row r="8" spans="1:13" s="12" customFormat="1" ht="20.149999999999999" customHeight="1" x14ac:dyDescent="0.25">
      <c r="A8" s="141" t="s">
        <v>251</v>
      </c>
      <c r="B8" s="14"/>
      <c r="C8" s="15" t="s">
        <v>26</v>
      </c>
      <c r="D8" s="15"/>
      <c r="E8" s="15"/>
      <c r="F8" s="78"/>
      <c r="G8" s="16"/>
      <c r="H8" s="16"/>
      <c r="I8" s="16"/>
      <c r="J8" s="139"/>
      <c r="K8" s="139"/>
      <c r="L8" s="132"/>
      <c r="M8" s="13"/>
    </row>
    <row r="9" spans="1:13" s="12" customFormat="1" ht="20.149999999999999" customHeight="1" x14ac:dyDescent="0.25">
      <c r="A9" s="141" t="s">
        <v>0</v>
      </c>
      <c r="B9" s="14"/>
      <c r="C9" s="15" t="s">
        <v>28</v>
      </c>
      <c r="D9" s="15"/>
      <c r="E9" s="15"/>
      <c r="F9" s="78"/>
      <c r="G9" s="16"/>
      <c r="H9" s="54" t="s">
        <v>75</v>
      </c>
      <c r="I9" s="228"/>
      <c r="J9" s="55"/>
      <c r="K9" s="18"/>
      <c r="L9" s="132"/>
      <c r="M9" s="13"/>
    </row>
    <row r="10" spans="1:13" s="12" customFormat="1" ht="20.149999999999999" customHeight="1" thickBot="1" x14ac:dyDescent="0.3">
      <c r="A10" s="19"/>
      <c r="B10" s="20"/>
      <c r="C10" s="54"/>
      <c r="D10" s="16"/>
      <c r="E10" s="16"/>
      <c r="F10" s="79"/>
      <c r="G10" s="16"/>
      <c r="H10" s="16"/>
      <c r="I10" s="16"/>
      <c r="J10" s="17"/>
      <c r="K10" s="18"/>
      <c r="L10" s="132"/>
      <c r="M10" s="13"/>
    </row>
    <row r="11" spans="1:13" s="12" customFormat="1" ht="42" customHeight="1" thickBot="1" x14ac:dyDescent="0.3">
      <c r="A11" s="56" t="s">
        <v>1</v>
      </c>
      <c r="B11" s="57" t="s">
        <v>2</v>
      </c>
      <c r="C11" s="57" t="s">
        <v>49</v>
      </c>
      <c r="D11" s="57" t="s">
        <v>76</v>
      </c>
      <c r="E11" s="57" t="s">
        <v>245</v>
      </c>
      <c r="F11" s="57" t="s">
        <v>77</v>
      </c>
      <c r="G11" s="57" t="s">
        <v>50</v>
      </c>
      <c r="H11" s="57" t="s">
        <v>76</v>
      </c>
      <c r="I11" s="57" t="s">
        <v>338</v>
      </c>
      <c r="J11" s="57" t="s">
        <v>78</v>
      </c>
      <c r="K11" s="58" t="s">
        <v>3</v>
      </c>
      <c r="L11" s="132"/>
      <c r="M11" s="13"/>
    </row>
    <row r="12" spans="1:13" s="21" customFormat="1" ht="22.4" customHeight="1" thickBot="1" x14ac:dyDescent="0.3">
      <c r="A12" s="303" t="s">
        <v>4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5"/>
      <c r="L12" s="133"/>
      <c r="M12" s="13"/>
    </row>
    <row r="13" spans="1:13" s="12" customFormat="1" ht="18" customHeight="1" x14ac:dyDescent="0.25">
      <c r="A13" s="298" t="s">
        <v>37</v>
      </c>
      <c r="B13" s="22" t="s">
        <v>246</v>
      </c>
      <c r="C13" s="44" t="s">
        <v>83</v>
      </c>
      <c r="D13" s="43">
        <f>+IF(C13="SI",4,"-")</f>
        <v>4</v>
      </c>
      <c r="E13" s="60"/>
      <c r="F13" s="60"/>
      <c r="G13" s="137" t="str">
        <f>IF($I$7="SIMPLIFICADO","No","Si")</f>
        <v>No</v>
      </c>
      <c r="H13" s="43" t="str">
        <f>IF(G13="SI",'Leyenda de puntajes MA'!C6,"-")</f>
        <v>-</v>
      </c>
      <c r="I13" s="231"/>
      <c r="J13" s="60" t="str">
        <f>IFERROR(VALUE(IF(H13="-","-",LEFT(I13,1))),"")</f>
        <v/>
      </c>
      <c r="K13" s="24"/>
      <c r="L13" s="132"/>
      <c r="M13" s="13"/>
    </row>
    <row r="14" spans="1:13" s="12" customFormat="1" ht="18" customHeight="1" x14ac:dyDescent="0.25">
      <c r="A14" s="299"/>
      <c r="B14" s="25" t="s">
        <v>36</v>
      </c>
      <c r="C14" s="44" t="str">
        <f>+IF(H7="Simplificado","No","Si")</f>
        <v>No</v>
      </c>
      <c r="D14" s="43" t="str">
        <f>+IF(C14="SI",2,"-")</f>
        <v>-</v>
      </c>
      <c r="F14" s="60" t="str">
        <f>IF(E13="","",VALUE(MID(E13,1,1)))</f>
        <v/>
      </c>
      <c r="G14" s="137" t="s">
        <v>83</v>
      </c>
      <c r="H14" s="43">
        <f>IF(G14="SI",'Leyenda de puntajes MA'!C7,"-")</f>
        <v>2</v>
      </c>
      <c r="I14" s="231"/>
      <c r="J14" s="60" t="str">
        <f t="shared" ref="J14:J19" si="0">IFERROR(VALUE(IF(H14="-","-",LEFT(I14,1))),"")</f>
        <v/>
      </c>
      <c r="K14" s="24"/>
      <c r="L14" s="132"/>
      <c r="M14" s="13"/>
    </row>
    <row r="15" spans="1:13" s="12" customFormat="1" ht="18" customHeight="1" x14ac:dyDescent="0.25">
      <c r="A15" s="299"/>
      <c r="B15" s="25" t="s">
        <v>89</v>
      </c>
      <c r="C15" s="44" t="str">
        <f>+IF(H7="Simplificado","No","Si")</f>
        <v>No</v>
      </c>
      <c r="D15" s="43" t="str">
        <f>+IF(C15="SI",2,"-")</f>
        <v>-</v>
      </c>
      <c r="E15" s="60"/>
      <c r="F15" s="60" t="str">
        <f t="shared" ref="F15:F72" si="1">IF(E15="","",VALUE(MID(E15,1,1)))</f>
        <v/>
      </c>
      <c r="G15" s="137" t="str">
        <f>IF($I$7="SIMPLIFICADO","No","Si")</f>
        <v>No</v>
      </c>
      <c r="H15" s="43" t="str">
        <f>IF(G15="SI",'Leyenda de puntajes MA'!C8,"-")</f>
        <v>-</v>
      </c>
      <c r="I15" s="231"/>
      <c r="J15" s="60" t="str">
        <f t="shared" si="0"/>
        <v/>
      </c>
      <c r="K15" s="24"/>
      <c r="L15" s="132"/>
      <c r="M15" s="13"/>
    </row>
    <row r="16" spans="1:13" s="12" customFormat="1" ht="18" customHeight="1" x14ac:dyDescent="0.25">
      <c r="A16" s="311"/>
      <c r="B16" s="25" t="s">
        <v>6</v>
      </c>
      <c r="C16" s="44" t="str">
        <f>+IF(H7="Simplificado","No","Si")</f>
        <v>No</v>
      </c>
      <c r="D16" s="43" t="str">
        <f>+IF(C16="SI",1,"-")</f>
        <v>-</v>
      </c>
      <c r="E16" s="60"/>
      <c r="F16" s="60" t="str">
        <f t="shared" si="1"/>
        <v/>
      </c>
      <c r="G16" s="137" t="s">
        <v>51</v>
      </c>
      <c r="H16" s="43" t="str">
        <f>IF(G16="SI",'Leyenda de puntajes MA'!C9,"-")</f>
        <v>-</v>
      </c>
      <c r="I16" s="231"/>
      <c r="J16" s="60" t="str">
        <f t="shared" ref="J16:J22" si="2">IF(H16="-","-",LEFT(I16,1))</f>
        <v>-</v>
      </c>
      <c r="K16" s="24"/>
      <c r="L16" s="132"/>
      <c r="M16" s="13"/>
    </row>
    <row r="17" spans="1:13" s="12" customFormat="1" ht="18" customHeight="1" x14ac:dyDescent="0.25">
      <c r="A17" s="312" t="s">
        <v>21</v>
      </c>
      <c r="B17" s="25" t="s">
        <v>92</v>
      </c>
      <c r="C17" s="44" t="s">
        <v>5</v>
      </c>
      <c r="D17" s="43">
        <f t="shared" ref="D17:D18" si="3">+IF(C17="SI",1,"-")</f>
        <v>1</v>
      </c>
      <c r="E17" s="60"/>
      <c r="F17" s="60"/>
      <c r="G17" s="137" t="str">
        <f>IF($I$7="SIMPLIFICADO","No","Si")</f>
        <v>No</v>
      </c>
      <c r="H17" s="43" t="str">
        <f>IF(G17="SI",'Leyenda de puntajes MA'!C10,"-")</f>
        <v>-</v>
      </c>
      <c r="I17" s="231"/>
      <c r="J17" s="60" t="str">
        <f t="shared" si="0"/>
        <v/>
      </c>
      <c r="K17" s="24"/>
      <c r="L17" s="132"/>
      <c r="M17" s="13"/>
    </row>
    <row r="18" spans="1:13" s="12" customFormat="1" ht="18" customHeight="1" x14ac:dyDescent="0.25">
      <c r="A18" s="299"/>
      <c r="B18" s="25" t="s">
        <v>47</v>
      </c>
      <c r="C18" s="44" t="s">
        <v>5</v>
      </c>
      <c r="D18" s="43">
        <f t="shared" si="3"/>
        <v>1</v>
      </c>
      <c r="E18" s="60"/>
      <c r="F18" s="60"/>
      <c r="G18" s="137" t="str">
        <f>IF($I$7="SIMPLIFICADO","No","Si")</f>
        <v>No</v>
      </c>
      <c r="H18" s="43" t="str">
        <f>IF(G18="SI",'Leyenda de puntajes MA'!C11,"-")</f>
        <v>-</v>
      </c>
      <c r="I18" s="231"/>
      <c r="J18" s="60" t="str">
        <f t="shared" si="0"/>
        <v/>
      </c>
      <c r="K18" s="24"/>
      <c r="L18" s="132"/>
      <c r="M18" s="13"/>
    </row>
    <row r="19" spans="1:13" s="12" customFormat="1" ht="18" customHeight="1" x14ac:dyDescent="0.25">
      <c r="A19" s="299"/>
      <c r="B19" s="25" t="s">
        <v>91</v>
      </c>
      <c r="C19" s="44" t="str">
        <f>+IF(H7="Simplificado","No","Si")</f>
        <v>No</v>
      </c>
      <c r="D19" s="43" t="str">
        <f>+IF(C19="SI",3,"-")</f>
        <v>-</v>
      </c>
      <c r="E19" s="60"/>
      <c r="F19" s="60" t="str">
        <f t="shared" si="1"/>
        <v/>
      </c>
      <c r="G19" s="137" t="str">
        <f>IF($I$7="SIMPLIFICADO","No","Si")</f>
        <v>No</v>
      </c>
      <c r="H19" s="43" t="str">
        <f>IF(G19="SI",'Leyenda de puntajes MA'!C12,"-")</f>
        <v>-</v>
      </c>
      <c r="I19" s="231"/>
      <c r="J19" s="60" t="str">
        <f t="shared" si="0"/>
        <v/>
      </c>
      <c r="K19" s="24"/>
      <c r="L19" s="132"/>
      <c r="M19" s="13"/>
    </row>
    <row r="20" spans="1:13" s="12" customFormat="1" ht="18" customHeight="1" x14ac:dyDescent="0.25">
      <c r="A20" s="299"/>
      <c r="B20" s="25" t="s">
        <v>8</v>
      </c>
      <c r="C20" s="44" t="str">
        <f>+IF(H7="Simplificado","No","Si")</f>
        <v>No</v>
      </c>
      <c r="D20" s="43" t="str">
        <f>+IF(C20="SI",1,"-")</f>
        <v>-</v>
      </c>
      <c r="E20" s="60"/>
      <c r="F20" s="60" t="str">
        <f t="shared" si="1"/>
        <v/>
      </c>
      <c r="G20" s="137" t="s">
        <v>51</v>
      </c>
      <c r="H20" s="43" t="str">
        <f>IF(G20="SI",'Leyenda de puntajes MA'!C13,"-")</f>
        <v>-</v>
      </c>
      <c r="I20" s="231"/>
      <c r="J20" s="60" t="str">
        <f t="shared" si="2"/>
        <v>-</v>
      </c>
      <c r="K20" s="24"/>
      <c r="L20" s="132"/>
      <c r="M20" s="13"/>
    </row>
    <row r="21" spans="1:13" s="12" customFormat="1" ht="18" customHeight="1" x14ac:dyDescent="0.25">
      <c r="A21" s="299"/>
      <c r="B21" s="25" t="s">
        <v>9</v>
      </c>
      <c r="C21" s="44" t="str">
        <f>+IF(H7="Simplificado","No","Si")</f>
        <v>No</v>
      </c>
      <c r="D21" s="43" t="str">
        <f>+IF(C21="SI",1,"-")</f>
        <v>-</v>
      </c>
      <c r="E21" s="60"/>
      <c r="F21" s="60" t="str">
        <f t="shared" si="1"/>
        <v/>
      </c>
      <c r="G21" s="137" t="s">
        <v>51</v>
      </c>
      <c r="H21" s="43" t="str">
        <f>IF(G21="SI",'Leyenda de puntajes MA'!C14,"-")</f>
        <v>-</v>
      </c>
      <c r="I21" s="231"/>
      <c r="J21" s="60" t="str">
        <f t="shared" si="2"/>
        <v>-</v>
      </c>
      <c r="K21" s="24"/>
      <c r="L21" s="132"/>
      <c r="M21" s="13"/>
    </row>
    <row r="22" spans="1:13" s="12" customFormat="1" ht="18" customHeight="1" thickBot="1" x14ac:dyDescent="0.3">
      <c r="A22" s="59" t="s">
        <v>20</v>
      </c>
      <c r="B22" s="26" t="s">
        <v>10</v>
      </c>
      <c r="C22" s="44" t="s">
        <v>5</v>
      </c>
      <c r="D22" s="43">
        <f t="shared" ref="D22:D25" si="4">+IF(C22="SI",4,"-")</f>
        <v>4</v>
      </c>
      <c r="E22" s="60"/>
      <c r="F22" s="60"/>
      <c r="G22" s="137" t="s">
        <v>51</v>
      </c>
      <c r="H22" s="43" t="str">
        <f>IF(G22="SI",'Leyenda de puntajes MA'!C15,"-")</f>
        <v>-</v>
      </c>
      <c r="I22" s="231"/>
      <c r="J22" s="60" t="str">
        <f t="shared" si="2"/>
        <v>-</v>
      </c>
      <c r="K22" s="24"/>
      <c r="L22" s="132"/>
      <c r="M22" s="13"/>
    </row>
    <row r="23" spans="1:13" s="21" customFormat="1" ht="22.4" customHeight="1" thickBot="1" x14ac:dyDescent="0.3">
      <c r="A23" s="303" t="s">
        <v>7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  <c r="L23" s="133"/>
      <c r="M23" s="13"/>
    </row>
    <row r="24" spans="1:13" s="12" customFormat="1" ht="18" customHeight="1" x14ac:dyDescent="0.25">
      <c r="A24" s="298" t="s">
        <v>18</v>
      </c>
      <c r="B24" s="22" t="s">
        <v>45</v>
      </c>
      <c r="C24" s="44" t="s">
        <v>5</v>
      </c>
      <c r="D24" s="43">
        <f t="shared" si="4"/>
        <v>4</v>
      </c>
      <c r="E24" s="60"/>
      <c r="F24" s="60"/>
      <c r="G24" s="137" t="s">
        <v>51</v>
      </c>
      <c r="H24" s="43" t="str">
        <f>IF(G24="SI",4,"-")</f>
        <v>-</v>
      </c>
      <c r="I24" s="231"/>
      <c r="J24" s="60"/>
      <c r="K24" s="24"/>
      <c r="L24" s="132"/>
      <c r="M24" s="13"/>
    </row>
    <row r="25" spans="1:13" s="12" customFormat="1" ht="18" customHeight="1" x14ac:dyDescent="0.25">
      <c r="A25" s="311"/>
      <c r="B25" s="22" t="s">
        <v>100</v>
      </c>
      <c r="C25" s="44" t="s">
        <v>84</v>
      </c>
      <c r="D25" s="43" t="str">
        <f t="shared" si="4"/>
        <v>-</v>
      </c>
      <c r="E25" s="60"/>
      <c r="F25" s="60" t="str">
        <f t="shared" si="1"/>
        <v/>
      </c>
      <c r="G25" s="137" t="s">
        <v>5</v>
      </c>
      <c r="H25" s="43">
        <f>IF(G25="SI",3,"-")</f>
        <v>3</v>
      </c>
      <c r="I25" s="231"/>
      <c r="J25" s="60" t="str">
        <f t="shared" ref="J25" si="5">IFERROR(VALUE(IF(H25="-","-",LEFT(I25,1))),"")</f>
        <v/>
      </c>
      <c r="K25" s="24"/>
      <c r="L25" s="132"/>
      <c r="M25" s="13"/>
    </row>
    <row r="26" spans="1:13" s="12" customFormat="1" ht="18" customHeight="1" x14ac:dyDescent="0.25">
      <c r="A26" s="312" t="s">
        <v>19</v>
      </c>
      <c r="B26" s="25" t="s">
        <v>90</v>
      </c>
      <c r="C26" s="44" t="str">
        <f>+IF(H7="Simplificado","No","Si")</f>
        <v>No</v>
      </c>
      <c r="D26" s="43" t="str">
        <f>+IF(C26="SI",1,"-")</f>
        <v>-</v>
      </c>
      <c r="E26" s="60"/>
      <c r="F26" s="60" t="str">
        <f t="shared" si="1"/>
        <v/>
      </c>
      <c r="G26" s="137" t="s">
        <v>51</v>
      </c>
      <c r="H26" s="43" t="str">
        <f>IF(G26="SI",1,"-")</f>
        <v>-</v>
      </c>
      <c r="I26" s="231"/>
      <c r="J26" s="60"/>
      <c r="K26" s="24"/>
      <c r="L26" s="132"/>
      <c r="M26" s="13"/>
    </row>
    <row r="27" spans="1:13" s="12" customFormat="1" ht="18" customHeight="1" thickBot="1" x14ac:dyDescent="0.3">
      <c r="A27" s="302"/>
      <c r="B27" s="26" t="s">
        <v>48</v>
      </c>
      <c r="C27" s="44" t="s">
        <v>83</v>
      </c>
      <c r="D27" s="43">
        <f>+IF(C27="SI",3,"-")</f>
        <v>3</v>
      </c>
      <c r="E27" s="60"/>
      <c r="F27" s="60"/>
      <c r="G27" s="137" t="s">
        <v>51</v>
      </c>
      <c r="H27" s="43" t="str">
        <f>IF(G27="SI",3,"-")</f>
        <v>-</v>
      </c>
      <c r="I27" s="231"/>
      <c r="J27" s="60"/>
      <c r="K27" s="24"/>
      <c r="L27" s="132"/>
      <c r="M27" s="13"/>
    </row>
    <row r="28" spans="1:13" s="21" customFormat="1" ht="21" customHeight="1" thickBot="1" x14ac:dyDescent="0.3">
      <c r="A28" s="303" t="s">
        <v>22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  <c r="L28" s="133"/>
      <c r="M28" s="13"/>
    </row>
    <row r="29" spans="1:13" s="12" customFormat="1" ht="18" customHeight="1" x14ac:dyDescent="0.25">
      <c r="A29" s="298" t="s">
        <v>24</v>
      </c>
      <c r="B29" s="22" t="s">
        <v>93</v>
      </c>
      <c r="C29" s="44" t="str">
        <f>+IF(H7="Simplificado","No","Si")</f>
        <v>No</v>
      </c>
      <c r="D29" s="43" t="str">
        <f>+IF(C29="SI",2,"-")</f>
        <v>-</v>
      </c>
      <c r="E29" s="60"/>
      <c r="F29" s="60" t="str">
        <f t="shared" si="1"/>
        <v/>
      </c>
      <c r="G29" s="137" t="s">
        <v>5</v>
      </c>
      <c r="H29" s="43">
        <f>IF(G29="SI",2,"-")</f>
        <v>2</v>
      </c>
      <c r="I29" s="231"/>
      <c r="J29" s="60" t="str">
        <f t="shared" ref="J29:J30" si="6">IFERROR(VALUE(IF(H29="-","-",LEFT(I29,1))),"")</f>
        <v/>
      </c>
      <c r="K29" s="24"/>
      <c r="L29" s="132"/>
      <c r="M29" s="13"/>
    </row>
    <row r="30" spans="1:13" s="12" customFormat="1" ht="18" customHeight="1" x14ac:dyDescent="0.25">
      <c r="A30" s="299"/>
      <c r="B30" s="25" t="s">
        <v>60</v>
      </c>
      <c r="C30" s="44" t="s">
        <v>51</v>
      </c>
      <c r="D30" s="43" t="str">
        <f>+IF(C30="SI",3,"-")</f>
        <v>-</v>
      </c>
      <c r="E30" s="60"/>
      <c r="F30" s="60" t="str">
        <f t="shared" si="1"/>
        <v/>
      </c>
      <c r="G30" s="137" t="str">
        <f>IF($I$7="SIMPLIFICADO","No","Si")</f>
        <v>No</v>
      </c>
      <c r="H30" s="43" t="str">
        <f>IF(G30="SI",1,"-")</f>
        <v>-</v>
      </c>
      <c r="I30" s="231"/>
      <c r="J30" s="60" t="str">
        <f t="shared" si="6"/>
        <v/>
      </c>
      <c r="K30" s="24"/>
      <c r="L30" s="132"/>
      <c r="M30" s="13"/>
    </row>
    <row r="31" spans="1:13" s="12" customFormat="1" ht="18" customHeight="1" x14ac:dyDescent="0.25">
      <c r="A31" s="299"/>
      <c r="B31" s="25" t="s">
        <v>46</v>
      </c>
      <c r="C31" s="44" t="str">
        <f>+IF(H7="Simplificado","No","Si")</f>
        <v>No</v>
      </c>
      <c r="D31" s="43" t="str">
        <f>+IF(C31="SI",3,"-")</f>
        <v>-</v>
      </c>
      <c r="E31" s="60"/>
      <c r="F31" s="60" t="str">
        <f t="shared" si="1"/>
        <v/>
      </c>
      <c r="G31" s="137" t="s">
        <v>51</v>
      </c>
      <c r="H31" s="43" t="str">
        <f>IF(G31="SI",3,"-")</f>
        <v>-</v>
      </c>
      <c r="I31" s="231"/>
      <c r="J31" s="60"/>
      <c r="K31" s="24"/>
      <c r="L31" s="132"/>
      <c r="M31" s="13"/>
    </row>
    <row r="32" spans="1:13" s="12" customFormat="1" ht="18" customHeight="1" thickBot="1" x14ac:dyDescent="0.3">
      <c r="A32" s="302"/>
      <c r="B32" s="26" t="s">
        <v>94</v>
      </c>
      <c r="C32" s="44" t="str">
        <f>+IF(H7="Simplificado","No","Si")</f>
        <v>No</v>
      </c>
      <c r="D32" s="43" t="str">
        <f t="shared" ref="D32" si="7">+IF(C32="SI",2,"-")</f>
        <v>-</v>
      </c>
      <c r="E32" s="60"/>
      <c r="F32" s="60" t="str">
        <f t="shared" si="1"/>
        <v/>
      </c>
      <c r="G32" s="137" t="s">
        <v>51</v>
      </c>
      <c r="H32" s="43" t="str">
        <f>IF(G32="SI",2,"-")</f>
        <v>-</v>
      </c>
      <c r="I32" s="231"/>
      <c r="J32" s="60"/>
      <c r="K32" s="24"/>
      <c r="L32" s="132"/>
      <c r="M32" s="13"/>
    </row>
    <row r="33" spans="1:13" s="21" customFormat="1" ht="21" customHeight="1" thickBot="1" x14ac:dyDescent="0.3">
      <c r="A33" s="303" t="s">
        <v>16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5"/>
      <c r="L33" s="133"/>
      <c r="M33" s="13"/>
    </row>
    <row r="34" spans="1:13" s="12" customFormat="1" ht="18" customHeight="1" x14ac:dyDescent="0.25">
      <c r="A34" s="298" t="s">
        <v>7</v>
      </c>
      <c r="B34" s="22" t="s">
        <v>31</v>
      </c>
      <c r="C34" s="44" t="str">
        <f>+IF(H7="Simplificado","No","Si")</f>
        <v>No</v>
      </c>
      <c r="D34" s="43" t="str">
        <f>+IF(C34="SI",3,"-")</f>
        <v>-</v>
      </c>
      <c r="E34" s="60"/>
      <c r="F34" s="60" t="str">
        <f t="shared" si="1"/>
        <v/>
      </c>
      <c r="G34" s="137" t="s">
        <v>51</v>
      </c>
      <c r="H34" s="43" t="str">
        <f>IF(G34="SI",3,"-")</f>
        <v>-</v>
      </c>
      <c r="I34" s="231"/>
      <c r="J34" s="60"/>
      <c r="K34" s="24"/>
      <c r="L34" s="132"/>
      <c r="M34" s="13"/>
    </row>
    <row r="35" spans="1:13" s="12" customFormat="1" ht="18" customHeight="1" x14ac:dyDescent="0.25">
      <c r="A35" s="299"/>
      <c r="B35" s="22" t="s">
        <v>101</v>
      </c>
      <c r="C35" s="44" t="s">
        <v>51</v>
      </c>
      <c r="D35" s="43" t="str">
        <f t="shared" ref="D35:D37" si="8">+IF(C35="SI",3,"-")</f>
        <v>-</v>
      </c>
      <c r="E35" s="60"/>
      <c r="F35" s="60" t="str">
        <f t="shared" si="1"/>
        <v/>
      </c>
      <c r="G35" s="137" t="s">
        <v>5</v>
      </c>
      <c r="H35" s="43">
        <f>IF(G35="SI",2,"-")</f>
        <v>2</v>
      </c>
      <c r="I35" s="231"/>
      <c r="J35" s="60" t="str">
        <f t="shared" ref="J35" si="9">IFERROR(VALUE(IF(H35="-","-",LEFT(I35,1))),"")</f>
        <v/>
      </c>
      <c r="K35" s="24"/>
      <c r="L35" s="132"/>
      <c r="M35" s="13"/>
    </row>
    <row r="36" spans="1:13" s="12" customFormat="1" ht="18" customHeight="1" x14ac:dyDescent="0.25">
      <c r="A36" s="299"/>
      <c r="B36" s="25" t="s">
        <v>32</v>
      </c>
      <c r="C36" s="44" t="str">
        <f>+IF(H7="Simplificado","No","Si")</f>
        <v>No</v>
      </c>
      <c r="D36" s="43" t="str">
        <f t="shared" si="8"/>
        <v>-</v>
      </c>
      <c r="E36" s="60"/>
      <c r="F36" s="60" t="str">
        <f t="shared" si="1"/>
        <v/>
      </c>
      <c r="G36" s="137" t="s">
        <v>51</v>
      </c>
      <c r="H36" s="43" t="str">
        <f>IF(G36="SI",3,"-")</f>
        <v>-</v>
      </c>
      <c r="I36" s="231"/>
      <c r="J36" s="60"/>
      <c r="K36" s="24"/>
      <c r="L36" s="132"/>
      <c r="M36" s="13"/>
    </row>
    <row r="37" spans="1:13" s="12" customFormat="1" ht="18" customHeight="1" x14ac:dyDescent="0.25">
      <c r="A37" s="300"/>
      <c r="B37" s="62" t="s">
        <v>33</v>
      </c>
      <c r="C37" s="44" t="str">
        <f>+IF(H7="Simplificado","No","Si")</f>
        <v>No</v>
      </c>
      <c r="D37" s="43" t="str">
        <f t="shared" si="8"/>
        <v>-</v>
      </c>
      <c r="E37" s="60"/>
      <c r="F37" s="60" t="str">
        <f t="shared" si="1"/>
        <v/>
      </c>
      <c r="G37" s="137" t="s">
        <v>51</v>
      </c>
      <c r="H37" s="43" t="str">
        <f>IF(G37="SI",3,"-")</f>
        <v>-</v>
      </c>
      <c r="I37" s="231"/>
      <c r="J37" s="60"/>
      <c r="K37" s="24"/>
      <c r="L37" s="132"/>
      <c r="M37" s="13"/>
    </row>
    <row r="38" spans="1:13" s="12" customFormat="1" ht="18" customHeight="1" x14ac:dyDescent="0.25">
      <c r="A38" s="301" t="s">
        <v>17</v>
      </c>
      <c r="B38" s="62" t="s">
        <v>52</v>
      </c>
      <c r="C38" s="44" t="str">
        <f>+IF(H7="Simplificado","No","Si")</f>
        <v>No</v>
      </c>
      <c r="D38" s="43" t="str">
        <f>+IF(C38="SI",2,"-")</f>
        <v>-</v>
      </c>
      <c r="E38" s="60"/>
      <c r="F38" s="60" t="str">
        <f t="shared" si="1"/>
        <v/>
      </c>
      <c r="G38" s="137" t="s">
        <v>51</v>
      </c>
      <c r="H38" s="43" t="str">
        <f>IF(G38="SI",1,"-")</f>
        <v>-</v>
      </c>
      <c r="I38" s="231"/>
      <c r="J38" s="60"/>
      <c r="K38" s="24"/>
      <c r="L38" s="132"/>
      <c r="M38" s="13"/>
    </row>
    <row r="39" spans="1:13" s="12" customFormat="1" ht="18" customHeight="1" x14ac:dyDescent="0.25">
      <c r="A39" s="296"/>
      <c r="B39" s="62" t="s">
        <v>29</v>
      </c>
      <c r="C39" s="44" t="str">
        <f>+IF(H7="Simplificado","No","Si")</f>
        <v>No</v>
      </c>
      <c r="D39" s="43" t="str">
        <f>+IF(C39="SI",2,"-")</f>
        <v>-</v>
      </c>
      <c r="E39" s="60"/>
      <c r="F39" s="60" t="str">
        <f t="shared" si="1"/>
        <v/>
      </c>
      <c r="G39" s="137" t="s">
        <v>51</v>
      </c>
      <c r="H39" s="43" t="str">
        <f>IF(G39="SI",0,"-")</f>
        <v>-</v>
      </c>
      <c r="I39" s="231"/>
      <c r="J39" s="60"/>
      <c r="K39" s="24"/>
      <c r="L39" s="132"/>
      <c r="M39" s="13"/>
    </row>
    <row r="40" spans="1:13" s="12" customFormat="1" ht="18" customHeight="1" x14ac:dyDescent="0.25">
      <c r="A40" s="296"/>
      <c r="B40" s="62" t="s">
        <v>53</v>
      </c>
      <c r="C40" s="44" t="str">
        <f>+IF(H7="Simplificado","No","Si")</f>
        <v>No</v>
      </c>
      <c r="D40" s="43" t="str">
        <f>+IF(C40="SI",1,"-")</f>
        <v>-</v>
      </c>
      <c r="E40" s="60"/>
      <c r="F40" s="60" t="str">
        <f t="shared" si="1"/>
        <v/>
      </c>
      <c r="G40" s="137" t="s">
        <v>51</v>
      </c>
      <c r="H40" s="43" t="str">
        <f t="shared" ref="H40:H56" si="10">IF(G40="SI",1,"-")</f>
        <v>-</v>
      </c>
      <c r="I40" s="231"/>
      <c r="J40" s="60"/>
      <c r="K40" s="24"/>
      <c r="L40" s="132"/>
      <c r="M40" s="13"/>
    </row>
    <row r="41" spans="1:13" s="12" customFormat="1" ht="18" customHeight="1" x14ac:dyDescent="0.25">
      <c r="A41" s="296"/>
      <c r="B41" s="62" t="s">
        <v>54</v>
      </c>
      <c r="C41" s="44" t="str">
        <f>+IF(H7="Simplificado","No","Si")</f>
        <v>No</v>
      </c>
      <c r="D41" s="43" t="str">
        <f>+IF(C41="SI",2,"-")</f>
        <v>-</v>
      </c>
      <c r="E41" s="60"/>
      <c r="F41" s="60" t="str">
        <f t="shared" si="1"/>
        <v/>
      </c>
      <c r="G41" s="137" t="s">
        <v>51</v>
      </c>
      <c r="H41" s="43" t="str">
        <f t="shared" si="10"/>
        <v>-</v>
      </c>
      <c r="I41" s="231"/>
      <c r="J41" s="60"/>
      <c r="K41" s="24"/>
      <c r="L41" s="132"/>
      <c r="M41" s="13"/>
    </row>
    <row r="42" spans="1:13" s="12" customFormat="1" ht="18" customHeight="1" x14ac:dyDescent="0.25">
      <c r="A42" s="296"/>
      <c r="B42" s="62" t="s">
        <v>55</v>
      </c>
      <c r="C42" s="44" t="str">
        <f>+IF(H7="Simplificado","No","Si")</f>
        <v>No</v>
      </c>
      <c r="D42" s="43" t="str">
        <f>+IF(C42="SI",2,"-")</f>
        <v>-</v>
      </c>
      <c r="E42" s="60"/>
      <c r="F42" s="60" t="str">
        <f t="shared" si="1"/>
        <v/>
      </c>
      <c r="G42" s="137" t="s">
        <v>51</v>
      </c>
      <c r="H42" s="43" t="str">
        <f t="shared" si="10"/>
        <v>-</v>
      </c>
      <c r="I42" s="231"/>
      <c r="J42" s="60"/>
      <c r="K42" s="24"/>
      <c r="L42" s="132"/>
      <c r="M42" s="13"/>
    </row>
    <row r="43" spans="1:13" s="12" customFormat="1" ht="18" customHeight="1" x14ac:dyDescent="0.25">
      <c r="A43" s="296"/>
      <c r="B43" s="62" t="s">
        <v>56</v>
      </c>
      <c r="C43" s="44" t="str">
        <f>+IF(H7="Simplificado","No","Si")</f>
        <v>No</v>
      </c>
      <c r="D43" s="43" t="str">
        <f t="shared" ref="D43:D50" si="11">+IF(C43="SI",1,"-")</f>
        <v>-</v>
      </c>
      <c r="E43" s="60"/>
      <c r="F43" s="60" t="str">
        <f t="shared" si="1"/>
        <v/>
      </c>
      <c r="G43" s="137" t="s">
        <v>51</v>
      </c>
      <c r="H43" s="43" t="str">
        <f t="shared" si="10"/>
        <v>-</v>
      </c>
      <c r="I43" s="231"/>
      <c r="J43" s="60"/>
      <c r="K43" s="24"/>
      <c r="L43" s="132"/>
      <c r="M43" s="13"/>
    </row>
    <row r="44" spans="1:13" s="12" customFormat="1" ht="18" customHeight="1" x14ac:dyDescent="0.25">
      <c r="A44" s="296"/>
      <c r="B44" s="62" t="s">
        <v>57</v>
      </c>
      <c r="C44" s="44" t="str">
        <f>+IF(H7="Simplificado","No","Si")</f>
        <v>No</v>
      </c>
      <c r="D44" s="43" t="str">
        <f>+IF(C44="SI",2,"-")</f>
        <v>-</v>
      </c>
      <c r="E44" s="60"/>
      <c r="F44" s="60" t="str">
        <f t="shared" si="1"/>
        <v/>
      </c>
      <c r="G44" s="137" t="s">
        <v>51</v>
      </c>
      <c r="H44" s="43" t="str">
        <f t="shared" si="10"/>
        <v>-</v>
      </c>
      <c r="I44" s="231"/>
      <c r="J44" s="60"/>
      <c r="K44" s="24"/>
      <c r="L44" s="132"/>
      <c r="M44" s="13"/>
    </row>
    <row r="45" spans="1:13" s="12" customFormat="1" ht="18" customHeight="1" x14ac:dyDescent="0.25">
      <c r="A45" s="296"/>
      <c r="B45" s="62" t="s">
        <v>59</v>
      </c>
      <c r="C45" s="44" t="str">
        <f>+IF(H7="Simplificado","No","Si")</f>
        <v>No</v>
      </c>
      <c r="D45" s="43" t="str">
        <f t="shared" si="11"/>
        <v>-</v>
      </c>
      <c r="E45" s="60"/>
      <c r="F45" s="60" t="str">
        <f t="shared" si="1"/>
        <v/>
      </c>
      <c r="G45" s="137" t="s">
        <v>51</v>
      </c>
      <c r="H45" s="43" t="str">
        <f t="shared" si="10"/>
        <v>-</v>
      </c>
      <c r="I45" s="231"/>
      <c r="J45" s="60"/>
      <c r="K45" s="24"/>
      <c r="L45" s="132"/>
      <c r="M45" s="13"/>
    </row>
    <row r="46" spans="1:13" s="12" customFormat="1" ht="18" customHeight="1" x14ac:dyDescent="0.25">
      <c r="A46" s="296"/>
      <c r="B46" s="62" t="s">
        <v>58</v>
      </c>
      <c r="C46" s="44" t="str">
        <f>+IF(H7="Simplificado","No","Si")</f>
        <v>No</v>
      </c>
      <c r="D46" s="43" t="str">
        <f t="shared" si="11"/>
        <v>-</v>
      </c>
      <c r="E46" s="60"/>
      <c r="F46" s="60" t="str">
        <f t="shared" si="1"/>
        <v/>
      </c>
      <c r="G46" s="137" t="s">
        <v>51</v>
      </c>
      <c r="H46" s="43" t="str">
        <f t="shared" si="10"/>
        <v>-</v>
      </c>
      <c r="I46" s="231"/>
      <c r="J46" s="60"/>
      <c r="K46" s="24"/>
      <c r="L46" s="132"/>
      <c r="M46" s="13"/>
    </row>
    <row r="47" spans="1:13" s="12" customFormat="1" ht="18" customHeight="1" x14ac:dyDescent="0.25">
      <c r="A47" s="296"/>
      <c r="B47" s="62" t="s">
        <v>30</v>
      </c>
      <c r="C47" s="44" t="str">
        <f>+IF(H7="Simplificado","No","Si")</f>
        <v>No</v>
      </c>
      <c r="D47" s="43" t="str">
        <f t="shared" si="11"/>
        <v>-</v>
      </c>
      <c r="E47" s="60"/>
      <c r="F47" s="60" t="str">
        <f t="shared" si="1"/>
        <v/>
      </c>
      <c r="G47" s="137" t="s">
        <v>51</v>
      </c>
      <c r="H47" s="43" t="str">
        <f t="shared" si="10"/>
        <v>-</v>
      </c>
      <c r="I47" s="231"/>
      <c r="J47" s="60"/>
      <c r="K47" s="24"/>
      <c r="L47" s="132"/>
      <c r="M47" s="13"/>
    </row>
    <row r="48" spans="1:13" s="12" customFormat="1" ht="18" customHeight="1" x14ac:dyDescent="0.25">
      <c r="A48" s="296"/>
      <c r="B48" s="62" t="s">
        <v>95</v>
      </c>
      <c r="C48" s="44" t="str">
        <f>+IF(H7="Simplificado","No","Si")</f>
        <v>No</v>
      </c>
      <c r="D48" s="43" t="str">
        <f t="shared" si="11"/>
        <v>-</v>
      </c>
      <c r="E48" s="60"/>
      <c r="F48" s="60" t="str">
        <f t="shared" si="1"/>
        <v/>
      </c>
      <c r="G48" s="137" t="s">
        <v>51</v>
      </c>
      <c r="H48" s="43" t="str">
        <f t="shared" si="10"/>
        <v>-</v>
      </c>
      <c r="I48" s="231"/>
      <c r="J48" s="60"/>
      <c r="K48" s="24"/>
      <c r="L48" s="132"/>
      <c r="M48" s="13"/>
    </row>
    <row r="49" spans="1:13" s="12" customFormat="1" ht="18" customHeight="1" x14ac:dyDescent="0.25">
      <c r="A49" s="296"/>
      <c r="B49" s="62" t="s">
        <v>11</v>
      </c>
      <c r="C49" s="44" t="str">
        <f>+IF(H7="Simplificado","No","Si")</f>
        <v>No</v>
      </c>
      <c r="D49" s="43" t="str">
        <f t="shared" si="11"/>
        <v>-</v>
      </c>
      <c r="E49" s="60"/>
      <c r="F49" s="60" t="str">
        <f t="shared" si="1"/>
        <v/>
      </c>
      <c r="G49" s="137" t="s">
        <v>51</v>
      </c>
      <c r="H49" s="43" t="str">
        <f t="shared" si="10"/>
        <v>-</v>
      </c>
      <c r="I49" s="231"/>
      <c r="J49" s="60"/>
      <c r="K49" s="24"/>
      <c r="L49" s="132"/>
      <c r="M49" s="13"/>
    </row>
    <row r="50" spans="1:13" s="12" customFormat="1" ht="18" customHeight="1" x14ac:dyDescent="0.25">
      <c r="A50" s="296"/>
      <c r="B50" s="71" t="s">
        <v>61</v>
      </c>
      <c r="C50" s="72" t="s">
        <v>51</v>
      </c>
      <c r="D50" s="43" t="str">
        <f t="shared" si="11"/>
        <v>-</v>
      </c>
      <c r="E50" s="60"/>
      <c r="F50" s="60" t="str">
        <f t="shared" si="1"/>
        <v/>
      </c>
      <c r="G50" s="137" t="str">
        <f>IF($I$7="SIMPLIFICADO","No","Si")</f>
        <v>No</v>
      </c>
      <c r="H50" s="43" t="str">
        <f t="shared" si="10"/>
        <v>-</v>
      </c>
      <c r="I50" s="231"/>
      <c r="J50" s="60" t="str">
        <f t="shared" ref="J50:J51" si="12">IFERROR(VALUE(IF(H50="-","-",LEFT(I50,1))),"")</f>
        <v/>
      </c>
      <c r="K50" s="24"/>
      <c r="L50" s="132"/>
      <c r="M50" s="13"/>
    </row>
    <row r="51" spans="1:13" s="12" customFormat="1" ht="18" customHeight="1" x14ac:dyDescent="0.25">
      <c r="A51" s="296"/>
      <c r="B51" s="71" t="s">
        <v>62</v>
      </c>
      <c r="C51" s="72" t="s">
        <v>51</v>
      </c>
      <c r="D51" s="43" t="str">
        <f>+IF(C51="SI",3,"-")</f>
        <v>-</v>
      </c>
      <c r="E51" s="60"/>
      <c r="F51" s="60" t="str">
        <f t="shared" si="1"/>
        <v/>
      </c>
      <c r="G51" s="137" t="str">
        <f>IF($I$7="SIMPLIFICADO","No","Si")</f>
        <v>No</v>
      </c>
      <c r="H51" s="43" t="str">
        <f t="shared" si="10"/>
        <v>-</v>
      </c>
      <c r="I51" s="231"/>
      <c r="J51" s="60" t="str">
        <f t="shared" si="12"/>
        <v/>
      </c>
      <c r="K51" s="24"/>
      <c r="L51" s="132"/>
      <c r="M51" s="13"/>
    </row>
    <row r="52" spans="1:13" s="12" customFormat="1" ht="25" x14ac:dyDescent="0.25">
      <c r="A52" s="296"/>
      <c r="B52" s="71" t="s">
        <v>63</v>
      </c>
      <c r="C52" s="72" t="s">
        <v>51</v>
      </c>
      <c r="D52" s="43" t="str">
        <f>+IF(C52="SI",1,"-")</f>
        <v>-</v>
      </c>
      <c r="E52" s="60"/>
      <c r="F52" s="60" t="str">
        <f t="shared" si="1"/>
        <v/>
      </c>
      <c r="G52" s="137" t="s">
        <v>51</v>
      </c>
      <c r="H52" s="43" t="str">
        <f t="shared" si="10"/>
        <v>-</v>
      </c>
      <c r="I52" s="231"/>
      <c r="J52" s="60"/>
      <c r="K52" s="24"/>
      <c r="L52" s="132"/>
      <c r="M52" s="13"/>
    </row>
    <row r="53" spans="1:13" s="12" customFormat="1" ht="18" customHeight="1" x14ac:dyDescent="0.25">
      <c r="A53" s="296"/>
      <c r="B53" s="71" t="s">
        <v>64</v>
      </c>
      <c r="C53" s="72" t="s">
        <v>51</v>
      </c>
      <c r="D53" s="43" t="str">
        <f>+IF(C53="SI",1,"-")</f>
        <v>-</v>
      </c>
      <c r="E53" s="60"/>
      <c r="F53" s="60" t="str">
        <f t="shared" si="1"/>
        <v/>
      </c>
      <c r="G53" s="137" t="str">
        <f>IF($I$7="SIMPLIFICADO","No","Si")</f>
        <v>No</v>
      </c>
      <c r="H53" s="43" t="str">
        <f t="shared" si="10"/>
        <v>-</v>
      </c>
      <c r="I53" s="231"/>
      <c r="J53" s="60" t="str">
        <f t="shared" ref="J53:J54" si="13">IFERROR(VALUE(IF(H53="-","-",LEFT(I53,1))),"")</f>
        <v/>
      </c>
      <c r="K53" s="24"/>
      <c r="L53" s="132"/>
      <c r="M53" s="13"/>
    </row>
    <row r="54" spans="1:13" s="12" customFormat="1" ht="18" customHeight="1" x14ac:dyDescent="0.25">
      <c r="A54" s="296"/>
      <c r="B54" s="71" t="s">
        <v>65</v>
      </c>
      <c r="C54" s="72" t="s">
        <v>51</v>
      </c>
      <c r="D54" s="43" t="str">
        <f>+IF(C54="SI",3,"-")</f>
        <v>-</v>
      </c>
      <c r="E54" s="60"/>
      <c r="F54" s="60" t="str">
        <f t="shared" si="1"/>
        <v/>
      </c>
      <c r="G54" s="137" t="str">
        <f>IF($I$7="SIMPLIFICADO","No","Si")</f>
        <v>No</v>
      </c>
      <c r="H54" s="43" t="str">
        <f t="shared" si="10"/>
        <v>-</v>
      </c>
      <c r="I54" s="231"/>
      <c r="J54" s="60" t="str">
        <f t="shared" si="13"/>
        <v/>
      </c>
      <c r="K54" s="24"/>
      <c r="L54" s="132"/>
      <c r="M54" s="13"/>
    </row>
    <row r="55" spans="1:13" s="12" customFormat="1" ht="18" customHeight="1" x14ac:dyDescent="0.25">
      <c r="A55" s="296"/>
      <c r="B55" s="71" t="s">
        <v>66</v>
      </c>
      <c r="C55" s="72" t="s">
        <v>51</v>
      </c>
      <c r="D55" s="43" t="str">
        <f>+IF(C55="SI",1,"-")</f>
        <v>-</v>
      </c>
      <c r="E55" s="60"/>
      <c r="F55" s="60" t="str">
        <f t="shared" si="1"/>
        <v/>
      </c>
      <c r="G55" s="137" t="s">
        <v>51</v>
      </c>
      <c r="H55" s="43" t="str">
        <f t="shared" si="10"/>
        <v>-</v>
      </c>
      <c r="I55" s="231"/>
      <c r="J55" s="60"/>
      <c r="K55" s="24"/>
      <c r="L55" s="132"/>
      <c r="M55" s="13"/>
    </row>
    <row r="56" spans="1:13" s="12" customFormat="1" ht="18" customHeight="1" x14ac:dyDescent="0.25">
      <c r="A56" s="296"/>
      <c r="B56" s="71" t="s">
        <v>67</v>
      </c>
      <c r="C56" s="72" t="s">
        <v>51</v>
      </c>
      <c r="D56" s="43" t="str">
        <f>+IF(C56="SI",1,"-")</f>
        <v>-</v>
      </c>
      <c r="E56" s="60"/>
      <c r="F56" s="60" t="str">
        <f t="shared" si="1"/>
        <v/>
      </c>
      <c r="G56" s="137" t="s">
        <v>51</v>
      </c>
      <c r="H56" s="43" t="str">
        <f t="shared" si="10"/>
        <v>-</v>
      </c>
      <c r="I56" s="231"/>
      <c r="J56" s="60"/>
      <c r="K56" s="24"/>
      <c r="L56" s="132"/>
      <c r="M56" s="13"/>
    </row>
    <row r="57" spans="1:13" s="12" customFormat="1" ht="18" customHeight="1" x14ac:dyDescent="0.25">
      <c r="A57" s="301" t="s">
        <v>23</v>
      </c>
      <c r="B57" s="62" t="s">
        <v>34</v>
      </c>
      <c r="C57" s="44" t="str">
        <f>+IF(H7="Simplificado","No","Si")</f>
        <v>No</v>
      </c>
      <c r="D57" s="43" t="str">
        <f>+IF(C57="SI",3,"-")</f>
        <v>-</v>
      </c>
      <c r="E57" s="60"/>
      <c r="F57" s="60" t="str">
        <f t="shared" si="1"/>
        <v/>
      </c>
      <c r="G57" s="137" t="str">
        <f>IF($I$7="SIMPLIFICADO","No","Si")</f>
        <v>No</v>
      </c>
      <c r="H57" s="43" t="str">
        <f>IF(G57="SI",3,"-")</f>
        <v>-</v>
      </c>
      <c r="I57" s="231"/>
      <c r="J57" s="60" t="str">
        <f t="shared" ref="J57" si="14">IFERROR(VALUE(IF(H57="-","-",LEFT(I57,1))),"")</f>
        <v/>
      </c>
      <c r="K57" s="24"/>
      <c r="L57" s="132"/>
      <c r="M57" s="13"/>
    </row>
    <row r="58" spans="1:13" s="12" customFormat="1" ht="18" customHeight="1" thickBot="1" x14ac:dyDescent="0.3">
      <c r="A58" s="302"/>
      <c r="B58" s="26" t="s">
        <v>12</v>
      </c>
      <c r="C58" s="44" t="str">
        <f>+IF(H7="Simplificado","No","Si")</f>
        <v>No</v>
      </c>
      <c r="D58" s="43" t="str">
        <f>+IF(C58="SI",1,"-")</f>
        <v>-</v>
      </c>
      <c r="E58" s="60"/>
      <c r="F58" s="60" t="str">
        <f t="shared" si="1"/>
        <v/>
      </c>
      <c r="G58" s="137" t="s">
        <v>51</v>
      </c>
      <c r="H58" s="43" t="str">
        <f>IF(G58="SI",1,"-")</f>
        <v>-</v>
      </c>
      <c r="I58" s="231"/>
      <c r="J58" s="60"/>
      <c r="K58" s="24"/>
      <c r="L58" s="132"/>
      <c r="M58" s="13"/>
    </row>
    <row r="59" spans="1:13" s="21" customFormat="1" ht="21" customHeight="1" thickBot="1" x14ac:dyDescent="0.3">
      <c r="A59" s="303" t="s">
        <v>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5"/>
      <c r="L59" s="133"/>
      <c r="M59" s="13"/>
    </row>
    <row r="60" spans="1:13" s="12" customFormat="1" ht="18" customHeight="1" x14ac:dyDescent="0.25">
      <c r="A60" s="295" t="s">
        <v>25</v>
      </c>
      <c r="B60" s="65" t="s">
        <v>96</v>
      </c>
      <c r="C60" s="128" t="str">
        <f>+IF(H7="Simplificado","No","Si")</f>
        <v>No</v>
      </c>
      <c r="D60" s="43" t="str">
        <f>+IF(C60="SI",3,"-")</f>
        <v>-</v>
      </c>
      <c r="E60" s="60"/>
      <c r="F60" s="60" t="str">
        <f t="shared" si="1"/>
        <v/>
      </c>
      <c r="G60" s="137" t="str">
        <f>IF($I$7="SIMPLIFICADO","No","Si")</f>
        <v>No</v>
      </c>
      <c r="H60" s="43" t="str">
        <f>IF(G60="SI",3,"-")</f>
        <v>-</v>
      </c>
      <c r="I60" s="231"/>
      <c r="J60" s="60" t="str">
        <f t="shared" ref="J60" si="15">IFERROR(VALUE(IF(H60="-","-",LEFT(I60,1))),"")</f>
        <v/>
      </c>
      <c r="K60" s="67"/>
      <c r="L60" s="132"/>
      <c r="M60" s="13"/>
    </row>
    <row r="61" spans="1:13" s="12" customFormat="1" ht="18" customHeight="1" x14ac:dyDescent="0.25">
      <c r="A61" s="296"/>
      <c r="B61" s="25" t="s">
        <v>97</v>
      </c>
      <c r="C61" s="44" t="str">
        <f>+IF(H7="Simplificado","No","Si")</f>
        <v>No</v>
      </c>
      <c r="D61" s="43" t="str">
        <f>+IF(C61="SI",3,"-")</f>
        <v>-</v>
      </c>
      <c r="E61" s="60"/>
      <c r="F61" s="60" t="str">
        <f t="shared" si="1"/>
        <v/>
      </c>
      <c r="G61" s="137" t="s">
        <v>51</v>
      </c>
      <c r="H61" s="43" t="str">
        <f>IF(G61="SI",3,"-")</f>
        <v>-</v>
      </c>
      <c r="I61" s="231"/>
      <c r="J61" s="60"/>
      <c r="K61" s="24"/>
      <c r="L61" s="132"/>
      <c r="M61" s="13"/>
    </row>
    <row r="62" spans="1:13" s="12" customFormat="1" ht="18" customHeight="1" x14ac:dyDescent="0.25">
      <c r="A62" s="296"/>
      <c r="B62" s="27" t="s">
        <v>88</v>
      </c>
      <c r="C62" s="290" t="str">
        <f>+IF(H7="Simplificado","No","Si")</f>
        <v>No</v>
      </c>
      <c r="D62" s="284" t="str">
        <f>+IF(C62="SI",20,"-")</f>
        <v>-</v>
      </c>
      <c r="E62" s="281"/>
      <c r="F62" s="281" t="str">
        <f>IF(E62="","",VALUE(MID(E62,1,2)))</f>
        <v/>
      </c>
      <c r="G62" s="290" t="s">
        <v>51</v>
      </c>
      <c r="H62" s="284" t="str">
        <f>IF(G62="SI",20,"-")</f>
        <v>-</v>
      </c>
      <c r="I62" s="284"/>
      <c r="J62" s="281"/>
      <c r="K62" s="24"/>
      <c r="L62" s="132"/>
      <c r="M62" s="13"/>
    </row>
    <row r="63" spans="1:13" s="12" customFormat="1" ht="18" customHeight="1" x14ac:dyDescent="0.25">
      <c r="A63" s="296"/>
      <c r="B63" s="28" t="s">
        <v>102</v>
      </c>
      <c r="C63" s="291"/>
      <c r="D63" s="285"/>
      <c r="E63" s="282"/>
      <c r="F63" s="282"/>
      <c r="G63" s="291"/>
      <c r="H63" s="285"/>
      <c r="I63" s="285"/>
      <c r="J63" s="282"/>
      <c r="K63" s="24"/>
      <c r="L63" s="132"/>
      <c r="M63" s="13"/>
    </row>
    <row r="64" spans="1:13" s="12" customFormat="1" ht="18" customHeight="1" x14ac:dyDescent="0.25">
      <c r="A64" s="296"/>
      <c r="B64" s="28" t="s">
        <v>103</v>
      </c>
      <c r="C64" s="291"/>
      <c r="D64" s="285"/>
      <c r="E64" s="282"/>
      <c r="F64" s="282"/>
      <c r="G64" s="291"/>
      <c r="H64" s="285"/>
      <c r="I64" s="285"/>
      <c r="J64" s="282"/>
      <c r="K64" s="24"/>
      <c r="L64" s="132"/>
      <c r="M64" s="13"/>
    </row>
    <row r="65" spans="1:13" s="12" customFormat="1" ht="18" customHeight="1" x14ac:dyDescent="0.25">
      <c r="A65" s="296"/>
      <c r="B65" s="28" t="s">
        <v>38</v>
      </c>
      <c r="C65" s="291"/>
      <c r="D65" s="285"/>
      <c r="E65" s="282"/>
      <c r="F65" s="282"/>
      <c r="G65" s="291"/>
      <c r="H65" s="285"/>
      <c r="I65" s="285"/>
      <c r="J65" s="282"/>
      <c r="K65" s="24"/>
      <c r="L65" s="132"/>
      <c r="M65" s="13"/>
    </row>
    <row r="66" spans="1:13" s="12" customFormat="1" ht="18" customHeight="1" x14ac:dyDescent="0.25">
      <c r="A66" s="296"/>
      <c r="B66" s="28" t="s">
        <v>39</v>
      </c>
      <c r="C66" s="291"/>
      <c r="D66" s="285"/>
      <c r="E66" s="282"/>
      <c r="F66" s="282"/>
      <c r="G66" s="291"/>
      <c r="H66" s="285"/>
      <c r="I66" s="285"/>
      <c r="J66" s="282"/>
      <c r="K66" s="24"/>
      <c r="L66" s="132"/>
      <c r="M66" s="13"/>
    </row>
    <row r="67" spans="1:13" s="12" customFormat="1" ht="25" x14ac:dyDescent="0.25">
      <c r="A67" s="296"/>
      <c r="B67" s="28" t="s">
        <v>40</v>
      </c>
      <c r="C67" s="291"/>
      <c r="D67" s="285"/>
      <c r="E67" s="282"/>
      <c r="F67" s="282"/>
      <c r="G67" s="291"/>
      <c r="H67" s="285"/>
      <c r="I67" s="285"/>
      <c r="J67" s="282"/>
      <c r="K67" s="24"/>
      <c r="L67" s="132"/>
      <c r="M67" s="13"/>
    </row>
    <row r="68" spans="1:13" s="12" customFormat="1" ht="18" customHeight="1" x14ac:dyDescent="0.25">
      <c r="A68" s="296"/>
      <c r="B68" s="28" t="s">
        <v>41</v>
      </c>
      <c r="C68" s="291"/>
      <c r="D68" s="285"/>
      <c r="E68" s="282"/>
      <c r="F68" s="282"/>
      <c r="G68" s="291"/>
      <c r="H68" s="285"/>
      <c r="I68" s="285"/>
      <c r="J68" s="282"/>
      <c r="K68" s="24"/>
      <c r="L68" s="132"/>
      <c r="M68" s="13"/>
    </row>
    <row r="69" spans="1:13" s="12" customFormat="1" ht="18" customHeight="1" x14ac:dyDescent="0.25">
      <c r="A69" s="296"/>
      <c r="B69" s="28" t="s">
        <v>42</v>
      </c>
      <c r="C69" s="291"/>
      <c r="D69" s="285"/>
      <c r="E69" s="282"/>
      <c r="F69" s="282"/>
      <c r="G69" s="291"/>
      <c r="H69" s="285"/>
      <c r="I69" s="285"/>
      <c r="J69" s="282"/>
      <c r="K69" s="24"/>
      <c r="L69" s="132"/>
      <c r="M69" s="13"/>
    </row>
    <row r="70" spans="1:13" s="12" customFormat="1" ht="18" customHeight="1" x14ac:dyDescent="0.25">
      <c r="A70" s="296"/>
      <c r="B70" s="28" t="s">
        <v>98</v>
      </c>
      <c r="C70" s="291"/>
      <c r="D70" s="285"/>
      <c r="E70" s="282"/>
      <c r="F70" s="282"/>
      <c r="G70" s="291"/>
      <c r="H70" s="285"/>
      <c r="I70" s="285"/>
      <c r="J70" s="282"/>
      <c r="K70" s="24"/>
      <c r="L70" s="132"/>
      <c r="M70" s="13"/>
    </row>
    <row r="71" spans="1:13" s="12" customFormat="1" ht="18" customHeight="1" x14ac:dyDescent="0.25">
      <c r="A71" s="296"/>
      <c r="B71" s="29" t="s">
        <v>104</v>
      </c>
      <c r="C71" s="293"/>
      <c r="D71" s="286"/>
      <c r="E71" s="283"/>
      <c r="F71" s="283"/>
      <c r="G71" s="293"/>
      <c r="H71" s="286"/>
      <c r="I71" s="286"/>
      <c r="J71" s="283"/>
      <c r="K71" s="24"/>
      <c r="L71" s="132"/>
      <c r="M71" s="13"/>
    </row>
    <row r="72" spans="1:13" s="12" customFormat="1" ht="18" customHeight="1" x14ac:dyDescent="0.25">
      <c r="A72" s="296"/>
      <c r="B72" s="27" t="s">
        <v>68</v>
      </c>
      <c r="C72" s="290" t="s">
        <v>51</v>
      </c>
      <c r="D72" s="284" t="str">
        <f>+IF(C72="SI",20,"-")</f>
        <v>-</v>
      </c>
      <c r="E72" s="278"/>
      <c r="F72" s="278" t="str">
        <f t="shared" si="1"/>
        <v/>
      </c>
      <c r="G72" s="290" t="str">
        <f>IF($I$7="SIMPLIFICADO","No",IF('DETERMINACIÓN DE REQUISITOS'!Q34="Si","Si","No"))</f>
        <v>No</v>
      </c>
      <c r="H72" s="284" t="str">
        <f>IF(G72="Si",20,"-")</f>
        <v>-</v>
      </c>
      <c r="I72" s="287"/>
      <c r="J72" s="281" t="str">
        <f>IFERROR(ABS(VALUE(IF(H72="-","-",RIGHT(I72,4)))),"")</f>
        <v/>
      </c>
      <c r="K72" s="24"/>
      <c r="L72" s="132"/>
      <c r="M72" s="13"/>
    </row>
    <row r="73" spans="1:13" s="12" customFormat="1" ht="18" customHeight="1" x14ac:dyDescent="0.25">
      <c r="A73" s="296"/>
      <c r="B73" s="28" t="s">
        <v>105</v>
      </c>
      <c r="C73" s="291"/>
      <c r="D73" s="285"/>
      <c r="E73" s="279"/>
      <c r="F73" s="279"/>
      <c r="G73" s="291"/>
      <c r="H73" s="285"/>
      <c r="I73" s="288"/>
      <c r="J73" s="282"/>
      <c r="K73" s="24"/>
      <c r="L73" s="132"/>
      <c r="M73" s="13"/>
    </row>
    <row r="74" spans="1:13" s="12" customFormat="1" ht="18" customHeight="1" x14ac:dyDescent="0.25">
      <c r="A74" s="296"/>
      <c r="B74" s="142" t="s">
        <v>106</v>
      </c>
      <c r="C74" s="291"/>
      <c r="D74" s="285"/>
      <c r="E74" s="279"/>
      <c r="F74" s="279"/>
      <c r="G74" s="291"/>
      <c r="H74" s="285"/>
      <c r="I74" s="288"/>
      <c r="J74" s="282"/>
      <c r="K74" s="24"/>
      <c r="L74" s="132"/>
      <c r="M74" s="13"/>
    </row>
    <row r="75" spans="1:13" s="12" customFormat="1" ht="18" customHeight="1" x14ac:dyDescent="0.25">
      <c r="A75" s="296"/>
      <c r="B75" s="142" t="s">
        <v>107</v>
      </c>
      <c r="C75" s="291"/>
      <c r="D75" s="285"/>
      <c r="E75" s="279"/>
      <c r="F75" s="279"/>
      <c r="G75" s="291"/>
      <c r="H75" s="285"/>
      <c r="I75" s="288"/>
      <c r="J75" s="282"/>
      <c r="K75" s="24"/>
      <c r="L75" s="132"/>
      <c r="M75" s="13"/>
    </row>
    <row r="76" spans="1:13" s="12" customFormat="1" ht="18" customHeight="1" x14ac:dyDescent="0.25">
      <c r="A76" s="296"/>
      <c r="B76" s="28" t="s">
        <v>108</v>
      </c>
      <c r="C76" s="291"/>
      <c r="D76" s="285"/>
      <c r="E76" s="279"/>
      <c r="F76" s="279"/>
      <c r="G76" s="291"/>
      <c r="H76" s="285"/>
      <c r="I76" s="288"/>
      <c r="J76" s="282"/>
      <c r="K76" s="24"/>
      <c r="L76" s="132"/>
      <c r="M76" s="13"/>
    </row>
    <row r="77" spans="1:13" s="12" customFormat="1" ht="18" customHeight="1" thickBot="1" x14ac:dyDescent="0.3">
      <c r="A77" s="297"/>
      <c r="B77" s="143" t="s">
        <v>109</v>
      </c>
      <c r="C77" s="292"/>
      <c r="D77" s="294"/>
      <c r="E77" s="280"/>
      <c r="F77" s="280"/>
      <c r="G77" s="292"/>
      <c r="H77" s="285"/>
      <c r="I77" s="289"/>
      <c r="J77" s="282"/>
      <c r="K77" s="144"/>
      <c r="L77" s="132"/>
      <c r="M77" s="13"/>
    </row>
    <row r="78" spans="1:13" s="12" customFormat="1" ht="16" thickBot="1" x14ac:dyDescent="0.35">
      <c r="A78" s="63"/>
      <c r="B78" s="64"/>
      <c r="C78" s="127" t="s">
        <v>13</v>
      </c>
      <c r="D78" s="98">
        <f>+SUM(D13:D22,D24:D27,D29:D32,D34:D58,D60:D77)</f>
        <v>17</v>
      </c>
      <c r="E78" s="126"/>
      <c r="F78" s="99">
        <f>+SUM(F13:F22,F24:F27,F29:F32,F34:F58,F60:F77)</f>
        <v>0</v>
      </c>
      <c r="G78" s="100"/>
      <c r="H78" s="97">
        <f>SUM(H13:H22,H24:H27,H29:H32,H34:H58,H60:H77)</f>
        <v>9</v>
      </c>
      <c r="I78" s="227"/>
      <c r="J78" s="98">
        <f>SUM(J13:J22,J24:J27,J29:J32,J34:J58,J60:J77)</f>
        <v>0</v>
      </c>
      <c r="K78" s="34"/>
      <c r="L78" s="132"/>
      <c r="M78" s="13"/>
    </row>
    <row r="80" spans="1:13" ht="16.399999999999999" customHeight="1" x14ac:dyDescent="0.3">
      <c r="A80" s="267" t="s">
        <v>72</v>
      </c>
      <c r="B80" s="268"/>
    </row>
    <row r="81" spans="1:12" ht="18" x14ac:dyDescent="0.3">
      <c r="B81" s="45"/>
      <c r="G81" s="80"/>
      <c r="H81" s="271" t="s">
        <v>69</v>
      </c>
      <c r="I81" s="271"/>
      <c r="J81" s="271"/>
      <c r="K81" s="271"/>
      <c r="L81" s="134"/>
    </row>
    <row r="82" spans="1:12" ht="33" customHeight="1" x14ac:dyDescent="0.3">
      <c r="A82" s="70" t="s">
        <v>14</v>
      </c>
      <c r="B82" s="45"/>
      <c r="E82" s="46"/>
      <c r="H82" s="81"/>
      <c r="I82" s="73" t="s">
        <v>86</v>
      </c>
      <c r="J82" s="73" t="s">
        <v>87</v>
      </c>
      <c r="K82" s="74" t="s">
        <v>74</v>
      </c>
      <c r="L82" s="135" t="s">
        <v>85</v>
      </c>
    </row>
    <row r="83" spans="1:12" ht="16" thickBot="1" x14ac:dyDescent="0.35">
      <c r="A83" s="68" t="s">
        <v>35</v>
      </c>
      <c r="B83" s="45"/>
      <c r="H83" s="85" t="s">
        <v>70</v>
      </c>
      <c r="I83" s="47">
        <f>D78</f>
        <v>17</v>
      </c>
      <c r="J83" s="232">
        <f>F78</f>
        <v>0</v>
      </c>
      <c r="K83" s="49">
        <f>+J83/I83</f>
        <v>0</v>
      </c>
      <c r="L83" s="136" t="str">
        <f>+IF(K83=0,"",IF(K83&gt;=91%,"SATISFACTORIO",IF(K83&gt;=81%,"CUMPLE",IF(K83&gt;=41%,"REGULAR",IF(K83&gt;=21%,"DEFICIENTE","NADA")))))</f>
        <v/>
      </c>
    </row>
    <row r="84" spans="1:12" ht="15.65" customHeight="1" x14ac:dyDescent="0.3">
      <c r="A84" s="68" t="s">
        <v>81</v>
      </c>
      <c r="B84" s="45"/>
      <c r="C84" s="272" t="str">
        <f>LOOKUP(K85,{0,0.21,0.41,0.81,0.91},{"Nada","Deficiente","Regular","Cumple","Satisfactorio"})</f>
        <v>Nada</v>
      </c>
      <c r="D84" s="273"/>
      <c r="E84" s="274"/>
      <c r="H84" s="85" t="s">
        <v>71</v>
      </c>
      <c r="I84" s="47">
        <f>H78</f>
        <v>9</v>
      </c>
      <c r="J84" s="47">
        <f>J78</f>
        <v>0</v>
      </c>
      <c r="K84" s="49">
        <f>+J84/I84</f>
        <v>0</v>
      </c>
      <c r="L84" s="136" t="str">
        <f t="shared" ref="L84:L85" si="16">+IF(K84=0,"",IF(K84&gt;=91%,"SATISFACTORIO",IF(K84&gt;=81%,"CUMPLE",IF(K84&gt;=41%,"REGULAR",IF(K84&gt;=21%,"DEFICIENTE","NADA")))))</f>
        <v/>
      </c>
    </row>
    <row r="85" spans="1:12" ht="18.5" thickBot="1" x14ac:dyDescent="0.35">
      <c r="A85" s="68" t="s">
        <v>79</v>
      </c>
      <c r="B85" s="45"/>
      <c r="C85" s="275"/>
      <c r="D85" s="276"/>
      <c r="E85" s="277"/>
      <c r="H85" s="85" t="s">
        <v>73</v>
      </c>
      <c r="I85" s="48">
        <f>I83+I84</f>
        <v>26</v>
      </c>
      <c r="J85" s="233">
        <f>SUM(J83:J84)</f>
        <v>0</v>
      </c>
      <c r="K85" s="50">
        <f>+J85/I85</f>
        <v>0</v>
      </c>
      <c r="L85" s="136" t="str">
        <f t="shared" si="16"/>
        <v/>
      </c>
    </row>
    <row r="86" spans="1:12" x14ac:dyDescent="0.3">
      <c r="A86" s="68" t="s">
        <v>80</v>
      </c>
      <c r="B86" s="45"/>
    </row>
    <row r="87" spans="1:12" x14ac:dyDescent="0.3">
      <c r="A87" s="69" t="s">
        <v>82</v>
      </c>
      <c r="B87" s="45"/>
      <c r="C87" s="41"/>
      <c r="D87" s="35"/>
      <c r="E87" s="35"/>
      <c r="F87" s="82"/>
      <c r="G87" s="35"/>
      <c r="H87" s="35"/>
      <c r="I87" s="35"/>
      <c r="J87" s="36"/>
    </row>
    <row r="88" spans="1:12" x14ac:dyDescent="0.3">
      <c r="B88" s="37"/>
      <c r="C88" s="130"/>
      <c r="D88" s="38"/>
      <c r="E88" s="38"/>
      <c r="F88" s="83"/>
      <c r="G88" s="38"/>
      <c r="H88" s="38"/>
      <c r="I88" s="38"/>
      <c r="J88" s="39"/>
      <c r="K88" s="39"/>
    </row>
    <row r="89" spans="1:12" ht="18" x14ac:dyDescent="0.3">
      <c r="B89" s="40"/>
      <c r="C89" s="41"/>
      <c r="D89" s="41"/>
      <c r="E89" s="41"/>
      <c r="F89" s="84"/>
      <c r="G89" s="51"/>
      <c r="H89" s="269"/>
      <c r="I89" s="269"/>
      <c r="J89" s="269"/>
      <c r="K89" s="39"/>
    </row>
    <row r="90" spans="1:12" ht="18" x14ac:dyDescent="0.3">
      <c r="B90" s="37"/>
      <c r="C90" s="41"/>
      <c r="D90" s="35"/>
      <c r="E90" s="35"/>
      <c r="F90" s="82"/>
      <c r="G90" s="51"/>
      <c r="H90" s="269"/>
      <c r="I90" s="269"/>
      <c r="J90" s="269"/>
      <c r="K90" s="42"/>
    </row>
    <row r="91" spans="1:12" ht="18" x14ac:dyDescent="0.3">
      <c r="B91" s="37"/>
      <c r="C91" s="41"/>
      <c r="D91" s="35"/>
      <c r="E91" s="35"/>
      <c r="F91" s="82"/>
      <c r="G91" s="52"/>
      <c r="H91" s="270"/>
      <c r="I91" s="270"/>
      <c r="J91" s="270"/>
      <c r="K91" s="39"/>
    </row>
    <row r="92" spans="1:12" ht="20" x14ac:dyDescent="0.3">
      <c r="A92" s="36"/>
      <c r="B92" s="37"/>
      <c r="C92" s="41"/>
      <c r="D92" s="35"/>
      <c r="E92" s="35"/>
      <c r="F92" s="82"/>
      <c r="G92" s="53"/>
      <c r="H92" s="52"/>
      <c r="I92" s="52"/>
      <c r="J92" s="52"/>
      <c r="K92" s="39"/>
    </row>
    <row r="93" spans="1:12" x14ac:dyDescent="0.3">
      <c r="A93" s="36"/>
    </row>
  </sheetData>
  <mergeCells count="37">
    <mergeCell ref="A34:A37"/>
    <mergeCell ref="A57:A58"/>
    <mergeCell ref="A59:K59"/>
    <mergeCell ref="B1:J4"/>
    <mergeCell ref="A12:K12"/>
    <mergeCell ref="A23:K23"/>
    <mergeCell ref="A28:K28"/>
    <mergeCell ref="A13:A16"/>
    <mergeCell ref="A17:A21"/>
    <mergeCell ref="A24:A25"/>
    <mergeCell ref="A26:A27"/>
    <mergeCell ref="A29:A32"/>
    <mergeCell ref="A33:K33"/>
    <mergeCell ref="A38:A56"/>
    <mergeCell ref="C72:C77"/>
    <mergeCell ref="D72:D77"/>
    <mergeCell ref="C62:C71"/>
    <mergeCell ref="D62:D71"/>
    <mergeCell ref="A60:A77"/>
    <mergeCell ref="E72:E77"/>
    <mergeCell ref="E62:E71"/>
    <mergeCell ref="J72:J77"/>
    <mergeCell ref="F62:F71"/>
    <mergeCell ref="F72:F77"/>
    <mergeCell ref="I62:I71"/>
    <mergeCell ref="I72:I77"/>
    <mergeCell ref="J62:J71"/>
    <mergeCell ref="G72:G77"/>
    <mergeCell ref="G62:G71"/>
    <mergeCell ref="H62:H71"/>
    <mergeCell ref="H72:H77"/>
    <mergeCell ref="A80:B80"/>
    <mergeCell ref="H89:J89"/>
    <mergeCell ref="H90:J90"/>
    <mergeCell ref="H91:J91"/>
    <mergeCell ref="H81:K81"/>
    <mergeCell ref="C84:E85"/>
  </mergeCells>
  <conditionalFormatting sqref="C13:C22 G13:G22 C24:C27 G24:G27 C29:C32 G29:G32 C34:C58 G34:G58 C60:C77 G60:G77">
    <cfRule type="containsText" dxfId="41" priority="61" operator="containsText" text="No">
      <formula>NOT(ISERROR(SEARCH("No",C13)))</formula>
    </cfRule>
  </conditionalFormatting>
  <conditionalFormatting sqref="E13">
    <cfRule type="expression" dxfId="40" priority="111">
      <formula>$D14="-"</formula>
    </cfRule>
  </conditionalFormatting>
  <conditionalFormatting sqref="E24:F27">
    <cfRule type="expression" dxfId="39" priority="29">
      <formula>$D24="-"</formula>
    </cfRule>
  </conditionalFormatting>
  <conditionalFormatting sqref="E29:F32">
    <cfRule type="expression" dxfId="38" priority="28">
      <formula>$D29="-"</formula>
    </cfRule>
  </conditionalFormatting>
  <conditionalFormatting sqref="E34:F58">
    <cfRule type="expression" dxfId="37" priority="27">
      <formula>$D34="-"</formula>
    </cfRule>
  </conditionalFormatting>
  <conditionalFormatting sqref="E60:F61">
    <cfRule type="expression" dxfId="36" priority="26">
      <formula>$D60="-"</formula>
    </cfRule>
  </conditionalFormatting>
  <conditionalFormatting sqref="E62:F71">
    <cfRule type="expression" dxfId="35" priority="25">
      <formula>$D$62="-"</formula>
    </cfRule>
  </conditionalFormatting>
  <conditionalFormatting sqref="F13:F14 E15:F22">
    <cfRule type="expression" dxfId="34" priority="30">
      <formula>$D13="-"</formula>
    </cfRule>
  </conditionalFormatting>
  <conditionalFormatting sqref="G11">
    <cfRule type="containsText" dxfId="33" priority="96" operator="containsText" text="NO">
      <formula>NOT(ISERROR(SEARCH("NO",G11)))</formula>
    </cfRule>
  </conditionalFormatting>
  <conditionalFormatting sqref="H13:J22">
    <cfRule type="expression" dxfId="32" priority="21">
      <formula>$H13="-"</formula>
    </cfRule>
  </conditionalFormatting>
  <conditionalFormatting sqref="H24:J27">
    <cfRule type="expression" dxfId="31" priority="7">
      <formula>$H24="-"</formula>
    </cfRule>
  </conditionalFormatting>
  <conditionalFormatting sqref="H29:J32">
    <cfRule type="expression" dxfId="30" priority="6">
      <formula>$H29="-"</formula>
    </cfRule>
  </conditionalFormatting>
  <conditionalFormatting sqref="H34:J58">
    <cfRule type="expression" dxfId="29" priority="2">
      <formula>$H34="-"</formula>
    </cfRule>
  </conditionalFormatting>
  <conditionalFormatting sqref="H60:J72">
    <cfRule type="expression" dxfId="28" priority="1">
      <formula>$H60="-"</formula>
    </cfRule>
  </conditionalFormatting>
  <conditionalFormatting sqref="K83:K84">
    <cfRule type="cellIs" dxfId="27" priority="56" operator="between">
      <formula>0</formula>
      <formula>0.4</formula>
    </cfRule>
    <cfRule type="cellIs" dxfId="26" priority="57" operator="between">
      <formula>0.41</formula>
      <formula>0.9</formula>
    </cfRule>
    <cfRule type="cellIs" dxfId="25" priority="58" operator="greaterThan">
      <formula>0.9</formula>
    </cfRule>
  </conditionalFormatting>
  <conditionalFormatting sqref="K85">
    <cfRule type="cellIs" dxfId="24" priority="59" operator="lessThan">
      <formula>0.75</formula>
    </cfRule>
    <cfRule type="cellIs" dxfId="23" priority="60" operator="greaterThan">
      <formula>0.74</formula>
    </cfRule>
  </conditionalFormatting>
  <conditionalFormatting sqref="L83:L85">
    <cfRule type="cellIs" dxfId="22" priority="51" operator="equal">
      <formula>"SATISFACTORIO"</formula>
    </cfRule>
    <cfRule type="cellIs" dxfId="21" priority="52" operator="equal">
      <formula>"CUMPLE"</formula>
    </cfRule>
    <cfRule type="cellIs" dxfId="20" priority="53" operator="equal">
      <formula>"REGULAR"</formula>
    </cfRule>
    <cfRule type="cellIs" dxfId="19" priority="54" operator="equal">
      <formula>"DEFICIENTE"</formula>
    </cfRule>
    <cfRule type="cellIs" dxfId="18" priority="55" operator="equal">
      <formula>"NADA"</formula>
    </cfRule>
  </conditionalFormatting>
  <dataValidations count="3">
    <dataValidation type="custom" allowBlank="1" showInputMessage="1" showErrorMessage="1" error="No puede colocar puntaje en ítem que no aplica" sqref="J62:J71" xr:uid="{00000000-0002-0000-0000-000001000000}">
      <formula1>IF(G62="No","-","-")</formula1>
    </dataValidation>
    <dataValidation type="custom" allowBlank="1" showInputMessage="1" showErrorMessage="1" error="No puede colocar puntaje en ítem que no aplica." sqref="E50:E56 E72:E77 E35 E30 E25" xr:uid="{00000000-0002-0000-0000-000008000000}">
      <formula1>IF(C25="No","-","-")</formula1>
    </dataValidation>
    <dataValidation type="whole" allowBlank="1" showInputMessage="1" showErrorMessage="1" error="El máximo puntaje es 4" sqref="J26:J27 J58 J31:J32 J24 J34 J36:J49 J52 J55:J56 J61" xr:uid="{4CEEC044-8E8E-45C2-B9A0-5C84C2BBF590}">
      <formula1>0</formula1>
      <formula2>H24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9" orientation="landscape" horizontalDpi="300" verticalDpi="300" r:id="rId1"/>
  <headerFooter>
    <oddFooter>&amp;RPágina &amp;P de &amp;N</oddFooter>
  </headerFooter>
  <ignoredErrors>
    <ignoredError sqref="D43 D40 D57" 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5F7BE735-9BA6-4037-AB01-CFC82A8C4857}">
            <xm:f>NOT(ISERROR(SEARCH("-",D34)))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D34:D58</xm:sqref>
        </x14:conditionalFormatting>
        <x14:conditionalFormatting xmlns:xm="http://schemas.microsoft.com/office/excel/2006/main">
          <x14:cfRule type="containsText" priority="95" operator="containsText" id="{55200B1A-F47D-48BE-9A84-6A1AEC473EE5}">
            <xm:f>NOT(ISERROR(SEARCH("-",D7)))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F7:G7 G8:I10 D11:F11 D78 F78:J78</xm:sqref>
        </x14:conditionalFormatting>
        <x14:conditionalFormatting xmlns:xm="http://schemas.microsoft.com/office/excel/2006/main">
          <x14:cfRule type="containsText" priority="109" operator="containsText" id="{FF6E17FD-BD64-48AF-99EE-58E60C9EF0D6}">
            <xm:f>NOT(ISERROR(SEARCH("-",G79)))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G79:I79 G87:I88 G89:G92 G93:I1048576</xm:sqref>
        </x14:conditionalFormatting>
        <x14:conditionalFormatting xmlns:xm="http://schemas.microsoft.com/office/excel/2006/main">
          <x14:cfRule type="containsText" priority="73" operator="containsText" id="{670D649C-2E9F-4079-BB07-47166D8FCD48}">
            <xm:f>NOT(ISERROR(SEARCH("-",H11)))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H11:J11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 error="El máximo puntaje es 4" xr:uid="{00000000-0002-0000-0000-000002000000}">
          <x14:formula1>
            <xm:f>'Leyenda de puntajes SSO'!$D$16:$H$16</xm:f>
          </x14:formula1>
          <xm:sqref>E24</xm:sqref>
        </x14:dataValidation>
        <x14:dataValidation type="list" allowBlank="1" showInputMessage="1" showErrorMessage="1" error="El máximo puntaje es 1." xr:uid="{00000000-0002-0000-0000-000003000000}">
          <x14:formula1>
            <xm:f>'Leyenda de puntajes SSO'!$D$48:$E$48</xm:f>
          </x14:formula1>
          <xm:sqref>E58</xm:sqref>
        </x14:dataValidation>
        <x14:dataValidation type="list" allowBlank="1" showInputMessage="1" showErrorMessage="1" error="El máximo puntaje es 0." xr:uid="{00000000-0002-0000-0000-000004000000}">
          <x14:formula1>
            <xm:f>'Leyenda de puntajes SSO'!$D$29:$F$29</xm:f>
          </x14:formula1>
          <xm:sqref>E39</xm:sqref>
        </x14:dataValidation>
        <x14:dataValidation type="list" allowBlank="1" showInputMessage="1" showErrorMessage="1" error="El máximo puntaje es 2." xr:uid="{00000000-0002-0000-0000-000005000000}">
          <x14:formula1>
            <xm:f>'Leyenda de puntajes SSO'!$D$47:$G$47</xm:f>
          </x14:formula1>
          <xm:sqref>E57</xm:sqref>
        </x14:dataValidation>
        <x14:dataValidation type="list" allowBlank="1" showInputMessage="1" showErrorMessage="1" error="El máximo puntaje es 3." xr:uid="{00000000-0002-0000-0000-000006000000}">
          <x14:formula1>
            <xm:f>'Leyenda de puntajes SSO'!$D$50:$G$50</xm:f>
          </x14:formula1>
          <xm:sqref>E61</xm:sqref>
        </x14:dataValidation>
        <x14:dataValidation type="list" allowBlank="1" showInputMessage="1" showErrorMessage="1" error="El máximo puntaje es 20." xr:uid="{00000000-0002-0000-0000-000007000000}">
          <x14:formula1>
            <xm:f>'Leyenda de puntajes SSO'!$D$51:$H$51</xm:f>
          </x14:formula1>
          <xm:sqref>E62:E71</xm:sqref>
        </x14:dataValidation>
        <x14:dataValidation type="list" allowBlank="1" showInputMessage="1" showErrorMessage="1" error="El máximo puntaje es 2." xr:uid="{1A29E2F4-E44B-4402-B73A-116642CD8567}">
          <x14:formula1>
            <xm:f>'Leyenda de puntajes SSO'!$D$7:$F$7</xm:f>
          </x14:formula1>
          <xm:sqref>E13</xm:sqref>
        </x14:dataValidation>
        <x14:dataValidation type="list" allowBlank="1" showInputMessage="1" showErrorMessage="1" error="El máximo puntaje es 2." xr:uid="{4BA8F836-D963-46B1-8BFC-16710651A29D}">
          <x14:formula1>
            <xm:f>'Leyenda de puntajes SSO'!$D$8:$F$8</xm:f>
          </x14:formula1>
          <xm:sqref>E15</xm:sqref>
        </x14:dataValidation>
        <x14:dataValidation type="list" allowBlank="1" showInputMessage="1" showErrorMessage="1" error="El máximo puntaje es 1." xr:uid="{3EEBBAC7-DAA1-45E1-890B-C5D4DA890E2A}">
          <x14:formula1>
            <xm:f>'Leyenda de puntajes SSO'!$D$9:$E$9</xm:f>
          </x14:formula1>
          <xm:sqref>E16</xm:sqref>
        </x14:dataValidation>
        <x14:dataValidation type="list" allowBlank="1" showInputMessage="1" showErrorMessage="1" error="El máximo puntaje es 1." xr:uid="{D99ABD44-C9E3-42B8-8F37-8E12E1E459B1}">
          <x14:formula1>
            <xm:f>'Leyenda de puntajes SSO'!$D$10:$E$10</xm:f>
          </x14:formula1>
          <xm:sqref>E17</xm:sqref>
        </x14:dataValidation>
        <x14:dataValidation type="list" allowBlank="1" showInputMessage="1" showErrorMessage="1" error="El máximo puntaje es 1." xr:uid="{AF7CDCAE-3B9E-42BC-B50F-E9A8359F6CD1}">
          <x14:formula1>
            <xm:f>'Leyenda de puntajes SSO'!$D$11:$E$11</xm:f>
          </x14:formula1>
          <xm:sqref>E18</xm:sqref>
        </x14:dataValidation>
        <x14:dataValidation type="list" allowBlank="1" showInputMessage="1" showErrorMessage="1" error="El máximo puntaje es 3." xr:uid="{FFEBEF2D-6FF9-4A4F-8C52-368C1DD86136}">
          <x14:formula1>
            <xm:f>'Leyenda de puntajes SSO'!$D$12:$G$12</xm:f>
          </x14:formula1>
          <xm:sqref>E19</xm:sqref>
        </x14:dataValidation>
        <x14:dataValidation type="list" allowBlank="1" showInputMessage="1" showErrorMessage="1" error="El máximo puntaje es 1." xr:uid="{4E00AB09-7CB5-4031-AE49-F99447032053}">
          <x14:formula1>
            <xm:f>'Leyenda de puntajes SSO'!$D$13:$E$13</xm:f>
          </x14:formula1>
          <xm:sqref>E20</xm:sqref>
        </x14:dataValidation>
        <x14:dataValidation type="list" allowBlank="1" showInputMessage="1" showErrorMessage="1" error="El máximo puntaje es 1." xr:uid="{2B556B12-1F91-4049-AC16-82AA08D638EE}">
          <x14:formula1>
            <xm:f>'Leyenda de puntajes SSO'!$D$14:$E$14</xm:f>
          </x14:formula1>
          <xm:sqref>E21</xm:sqref>
        </x14:dataValidation>
        <x14:dataValidation type="list" allowBlank="1" showInputMessage="1" showErrorMessage="1" error="El máximo puntaje es 4" xr:uid="{76036371-7B67-403F-BDAE-3EDFE391B14F}">
          <x14:formula1>
            <xm:f>'Leyenda de puntajes SSO'!$D$15:$H$15</xm:f>
          </x14:formula1>
          <xm:sqref>E22</xm:sqref>
        </x14:dataValidation>
        <x14:dataValidation type="list" allowBlank="1" showInputMessage="1" showErrorMessage="1" error="El máximo puntaje es 1." xr:uid="{303B15E1-40CB-42B1-B20C-08C146A16CC6}">
          <x14:formula1>
            <xm:f>'Leyenda de puntajes SSO'!$D$18:$E$18</xm:f>
          </x14:formula1>
          <xm:sqref>E26</xm:sqref>
        </x14:dataValidation>
        <x14:dataValidation type="list" allowBlank="1" showInputMessage="1" showErrorMessage="1" error="El máximo puntaje es 3." xr:uid="{36D414A2-FADC-4274-AEE2-C7D662F340C9}">
          <x14:formula1>
            <xm:f>'Leyenda de puntajes SSO'!$D$19:$G$19</xm:f>
          </x14:formula1>
          <xm:sqref>E27</xm:sqref>
        </x14:dataValidation>
        <x14:dataValidation type="list" allowBlank="1" showInputMessage="1" showErrorMessage="1" error="El máximo puntaje es 2." xr:uid="{1C038915-793F-4B22-89E0-0EB9C9B642D8}">
          <x14:formula1>
            <xm:f>'Leyenda de puntajes SSO'!$D$20:$F$20</xm:f>
          </x14:formula1>
          <xm:sqref>E29</xm:sqref>
        </x14:dataValidation>
        <x14:dataValidation type="list" allowBlank="1" showInputMessage="1" showErrorMessage="1" error="El máximo puntaje es 3." xr:uid="{8185EE46-4AE7-4DF7-B9C6-6CE41683AE1C}">
          <x14:formula1>
            <xm:f>'Leyenda de puntajes SSO'!$D$22:$G$22</xm:f>
          </x14:formula1>
          <xm:sqref>E31</xm:sqref>
        </x14:dataValidation>
        <x14:dataValidation type="list" allowBlank="1" showInputMessage="1" showErrorMessage="1" error="El máximo puntaje es 2." xr:uid="{AA758892-E4A6-4DF6-A9DC-353BC65A114F}">
          <x14:formula1>
            <xm:f>'Leyenda de puntajes SSO'!$D$23:$F$23</xm:f>
          </x14:formula1>
          <xm:sqref>E32</xm:sqref>
        </x14:dataValidation>
        <x14:dataValidation type="list" allowBlank="1" showInputMessage="1" showErrorMessage="1" error="El máximo puntaje es 3." xr:uid="{0DBFE0CB-8963-468C-A8F6-C7177AC8F11B}">
          <x14:formula1>
            <xm:f>'Leyenda de puntajes SSO'!$D$24:$G$24</xm:f>
          </x14:formula1>
          <xm:sqref>E34</xm:sqref>
        </x14:dataValidation>
        <x14:dataValidation type="list" allowBlank="1" showInputMessage="1" showErrorMessage="1" error="El máximo puntaje es 3." xr:uid="{FDBE86D8-9A31-4546-BF19-74A5893DC7F7}">
          <x14:formula1>
            <xm:f>'Leyenda de puntajes SSO'!$D$26:$G$26</xm:f>
          </x14:formula1>
          <xm:sqref>E36</xm:sqref>
        </x14:dataValidation>
        <x14:dataValidation type="list" allowBlank="1" showInputMessage="1" showErrorMessage="1" error="El máximo puntaje es 3." xr:uid="{205044B0-D0DD-4803-9681-50FC6F4755BB}">
          <x14:formula1>
            <xm:f>'Leyenda de puntajes SSO'!$D$27:$G$27</xm:f>
          </x14:formula1>
          <xm:sqref>E37</xm:sqref>
        </x14:dataValidation>
        <x14:dataValidation type="list" allowBlank="1" showInputMessage="1" showErrorMessage="1" error="El máximo puntaje es 1." xr:uid="{38AA88D9-F328-4EEB-AB4B-37D7D9798877}">
          <x14:formula1>
            <xm:f>'Leyenda de puntajes SSO'!$D$28:$F$28</xm:f>
          </x14:formula1>
          <xm:sqref>E38</xm:sqref>
        </x14:dataValidation>
        <x14:dataValidation type="list" allowBlank="1" showInputMessage="1" showErrorMessage="1" error="El máximo puntaje es 1." xr:uid="{E0362B75-26A2-4F84-8A08-ECFD4685B178}">
          <x14:formula1>
            <xm:f>'Leyenda de puntajes SSO'!$D$30:$E$30</xm:f>
          </x14:formula1>
          <xm:sqref>E40</xm:sqref>
        </x14:dataValidation>
        <x14:dataValidation type="list" allowBlank="1" showInputMessage="1" showErrorMessage="1" error="El máximo puntaje es 1." xr:uid="{A9F6A9B9-50D7-4A23-86DF-48A885FB3D64}">
          <x14:formula1>
            <xm:f>'Leyenda de puntajes SSO'!$D$31:$F$31</xm:f>
          </x14:formula1>
          <xm:sqref>E41</xm:sqref>
        </x14:dataValidation>
        <x14:dataValidation type="list" allowBlank="1" showInputMessage="1" showErrorMessage="1" error="El máximo puntaje es 1." xr:uid="{E01D0C74-C46A-4BAE-9A34-F2AD9C304948}">
          <x14:formula1>
            <xm:f>'Leyenda de puntajes SSO'!$D$32:$F$32</xm:f>
          </x14:formula1>
          <xm:sqref>E42</xm:sqref>
        </x14:dataValidation>
        <x14:dataValidation type="list" allowBlank="1" showInputMessage="1" showErrorMessage="1" error="El máximo puntaje es 1." xr:uid="{055B89A8-E680-4CB5-9189-2829E9496EC8}">
          <x14:formula1>
            <xm:f>'Leyenda de puntajes SSO'!$D$33:$E$33</xm:f>
          </x14:formula1>
          <xm:sqref>E43</xm:sqref>
        </x14:dataValidation>
        <x14:dataValidation type="list" allowBlank="1" showInputMessage="1" showErrorMessage="1" error="El máximo puntaje es 1." xr:uid="{6E075388-F64E-43C9-A2AB-2F7BBEEE9F7A}">
          <x14:formula1>
            <xm:f>'Leyenda de puntajes SSO'!$D$34:$F$34</xm:f>
          </x14:formula1>
          <xm:sqref>E44</xm:sqref>
        </x14:dataValidation>
        <x14:dataValidation type="list" allowBlank="1" showInputMessage="1" showErrorMessage="1" error="El máximo puntaje es 1." xr:uid="{FEDB612A-BC9E-4A34-B15D-E0E656CF35C6}">
          <x14:formula1>
            <xm:f>'Leyenda de puntajes SSO'!$D$35:$E$35</xm:f>
          </x14:formula1>
          <xm:sqref>E45</xm:sqref>
        </x14:dataValidation>
        <x14:dataValidation type="list" allowBlank="1" showInputMessage="1" showErrorMessage="1" error="El máximo puntaje es 1." xr:uid="{FCA644E8-07C2-4B53-BBA9-E8059AB3BA63}">
          <x14:formula1>
            <xm:f>'Leyenda de puntajes SSO'!$D$36:$E$36</xm:f>
          </x14:formula1>
          <xm:sqref>E46</xm:sqref>
        </x14:dataValidation>
        <x14:dataValidation type="list" allowBlank="1" showInputMessage="1" showErrorMessage="1" error="El máximo puntaje es 1." xr:uid="{DE806B7A-3278-4933-A95B-5A7523E502D2}">
          <x14:formula1>
            <xm:f>'Leyenda de puntajes SSO'!$D$37:$E$37</xm:f>
          </x14:formula1>
          <xm:sqref>E47</xm:sqref>
        </x14:dataValidation>
        <x14:dataValidation type="list" allowBlank="1" showInputMessage="1" showErrorMessage="1" error="El máximo puntaje es 1." xr:uid="{A1F7B4D4-A65F-46FF-B6D4-930AB0366688}">
          <x14:formula1>
            <xm:f>'Leyenda de puntajes SSO'!$D$38:$E$38</xm:f>
          </x14:formula1>
          <xm:sqref>E48</xm:sqref>
        </x14:dataValidation>
        <x14:dataValidation type="list" allowBlank="1" showInputMessage="1" showErrorMessage="1" error="El máximo puntaje es 1." xr:uid="{8A59C93D-C6A4-4F6B-89B1-5930FBB862AC}">
          <x14:formula1>
            <xm:f>'Leyenda de puntajes SSO'!$D$39:$E$39</xm:f>
          </x14:formula1>
          <xm:sqref>E49</xm:sqref>
        </x14:dataValidation>
        <x14:dataValidation type="list" allowBlank="1" showInputMessage="1" showErrorMessage="1" error="El máximo puntaje es 3." xr:uid="{37C71D0E-BFC6-4896-95F9-F60845D46328}">
          <x14:formula1>
            <xm:f>'Leyenda de puntajes SSO'!$D$49:$G$49</xm:f>
          </x14:formula1>
          <xm:sqref>E60</xm:sqref>
        </x14:dataValidation>
        <x14:dataValidation type="list" allowBlank="1" showInputMessage="1" showErrorMessage="1" xr:uid="{2C1127E8-30FD-4968-9F6D-0A7844A34F56}">
          <x14:formula1>
            <xm:f>'Leyenda de puntajes MA'!$A$62:$A$66</xm:f>
          </x14:formula1>
          <xm:sqref>I72:I77</xm:sqref>
        </x14:dataValidation>
        <x14:dataValidation type="list" allowBlank="1" showInputMessage="1" showErrorMessage="1" xr:uid="{74842C63-1628-4C16-8092-64194351E0FD}">
          <x14:formula1>
            <xm:f>'Leyenda de puntajes MA'!$D6:$H6</xm:f>
          </x14:formula1>
          <xm:sqref>I13:I15 I17:I19</xm:sqref>
        </x14:dataValidation>
        <x14:dataValidation type="list" allowBlank="1" showInputMessage="1" showErrorMessage="1" xr:uid="{FD9A820C-0A2D-4846-92A9-B0B902D1F148}">
          <x14:formula1>
            <xm:f>'Leyenda de puntajes MA'!$D17:$H17</xm:f>
          </x14:formula1>
          <xm:sqref>I25</xm:sqref>
        </x14:dataValidation>
        <x14:dataValidation type="list" allowBlank="1" showInputMessage="1" showErrorMessage="1" xr:uid="{6F69E2FE-971E-4B18-9008-334A3F9A6057}">
          <x14:formula1>
            <xm:f>'Leyenda de puntajes MA'!$D20:$H20</xm:f>
          </x14:formula1>
          <xm:sqref>I29:I30</xm:sqref>
        </x14:dataValidation>
        <x14:dataValidation type="list" allowBlank="1" showInputMessage="1" showErrorMessage="1" xr:uid="{B37FFFF1-ED8E-42E4-B9E9-C6084F7E37CD}">
          <x14:formula1>
            <xm:f>'Leyenda de puntajes MA'!$D25:$H25</xm:f>
          </x14:formula1>
          <xm:sqref>I35 I57 I53:I54 I50:I51</xm:sqref>
        </x14:dataValidation>
        <x14:dataValidation type="list" allowBlank="1" showInputMessage="1" showErrorMessage="1" xr:uid="{ACF60933-7F78-4CCD-A756-70FACBB475BD}">
          <x14:formula1>
            <xm:f>'Leyenda de puntajes MA'!$D49:$H49</xm:f>
          </x14:formula1>
          <xm:sqref>I60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8D6F-87AD-40E3-8993-326D5B52B093}">
  <sheetPr codeName="Sheet3"/>
  <dimension ref="A4:H68"/>
  <sheetViews>
    <sheetView workbookViewId="0"/>
  </sheetViews>
  <sheetFormatPr defaultColWidth="10.90625" defaultRowHeight="14.5" x14ac:dyDescent="0.35"/>
  <cols>
    <col min="1" max="1" width="68.453125" customWidth="1"/>
    <col min="4" max="8" width="29.453125" style="105" customWidth="1"/>
  </cols>
  <sheetData>
    <row r="4" spans="1:8" ht="15" thickBot="1" x14ac:dyDescent="0.4"/>
    <row r="5" spans="1:8" ht="26.5" thickBot="1" x14ac:dyDescent="0.4">
      <c r="A5" s="101" t="s">
        <v>2</v>
      </c>
      <c r="B5" s="102" t="s">
        <v>49</v>
      </c>
      <c r="C5" s="102" t="s">
        <v>76</v>
      </c>
      <c r="D5" s="317" t="s">
        <v>133</v>
      </c>
      <c r="E5" s="318"/>
      <c r="F5" s="318"/>
      <c r="G5" s="318"/>
      <c r="H5" s="319"/>
    </row>
    <row r="6" spans="1:8" ht="42.9" customHeight="1" x14ac:dyDescent="0.35">
      <c r="A6" s="86" t="s">
        <v>246</v>
      </c>
      <c r="B6" s="66" t="s">
        <v>5</v>
      </c>
      <c r="C6" s="103">
        <f>+IF(B6="SI",4,"-")</f>
        <v>4</v>
      </c>
      <c r="D6" s="106" t="s">
        <v>142</v>
      </c>
      <c r="E6" s="106" t="s">
        <v>134</v>
      </c>
      <c r="F6" s="106" t="s">
        <v>135</v>
      </c>
      <c r="G6" s="106" t="s">
        <v>136</v>
      </c>
      <c r="H6" s="107" t="s">
        <v>137</v>
      </c>
    </row>
    <row r="7" spans="1:8" ht="42.9" customHeight="1" x14ac:dyDescent="0.35">
      <c r="A7" s="87" t="s">
        <v>36</v>
      </c>
      <c r="B7" s="23" t="s">
        <v>5</v>
      </c>
      <c r="C7" s="43">
        <f>+IF(B7="SI",2,"-")</f>
        <v>2</v>
      </c>
      <c r="D7" s="108" t="s">
        <v>143</v>
      </c>
      <c r="E7" s="108" t="s">
        <v>144</v>
      </c>
      <c r="F7" s="108" t="s">
        <v>138</v>
      </c>
      <c r="G7" s="108"/>
      <c r="H7" s="109"/>
    </row>
    <row r="8" spans="1:8" ht="42.9" customHeight="1" x14ac:dyDescent="0.35">
      <c r="A8" s="87" t="s">
        <v>89</v>
      </c>
      <c r="B8" s="23" t="s">
        <v>5</v>
      </c>
      <c r="C8" s="43">
        <f>+IF(B8="SI",2,"-")</f>
        <v>2</v>
      </c>
      <c r="D8" s="108" t="s">
        <v>139</v>
      </c>
      <c r="E8" s="108" t="s">
        <v>140</v>
      </c>
      <c r="F8" s="108" t="s">
        <v>141</v>
      </c>
      <c r="G8" s="108"/>
      <c r="H8" s="109"/>
    </row>
    <row r="9" spans="1:8" ht="42.9" customHeight="1" x14ac:dyDescent="0.35">
      <c r="A9" s="87" t="s">
        <v>6</v>
      </c>
      <c r="B9" s="23" t="s">
        <v>5</v>
      </c>
      <c r="C9" s="43">
        <f>+IF(B9="SI",1,"-")</f>
        <v>1</v>
      </c>
      <c r="D9" s="108" t="s">
        <v>145</v>
      </c>
      <c r="E9" s="108" t="s">
        <v>146</v>
      </c>
      <c r="F9" s="108"/>
      <c r="G9" s="108"/>
      <c r="H9" s="109"/>
    </row>
    <row r="10" spans="1:8" ht="42.9" customHeight="1" x14ac:dyDescent="0.35">
      <c r="A10" s="87" t="s">
        <v>92</v>
      </c>
      <c r="B10" s="23" t="s">
        <v>5</v>
      </c>
      <c r="C10" s="43">
        <f t="shared" ref="C10:C11" si="0">+IF(B10="SI",1,"-")</f>
        <v>1</v>
      </c>
      <c r="D10" s="108" t="s">
        <v>152</v>
      </c>
      <c r="E10" s="108" t="s">
        <v>148</v>
      </c>
      <c r="F10" s="108"/>
      <c r="G10" s="108"/>
      <c r="H10" s="109"/>
    </row>
    <row r="11" spans="1:8" ht="42.9" customHeight="1" x14ac:dyDescent="0.35">
      <c r="A11" s="87" t="s">
        <v>47</v>
      </c>
      <c r="B11" s="23" t="s">
        <v>5</v>
      </c>
      <c r="C11" s="43">
        <f t="shared" si="0"/>
        <v>1</v>
      </c>
      <c r="D11" s="113" t="s">
        <v>153</v>
      </c>
      <c r="E11" s="113" t="s">
        <v>147</v>
      </c>
      <c r="F11" s="113"/>
      <c r="G11" s="113"/>
      <c r="H11" s="109"/>
    </row>
    <row r="12" spans="1:8" ht="42.9" customHeight="1" x14ac:dyDescent="0.35">
      <c r="A12" s="88" t="s">
        <v>91</v>
      </c>
      <c r="B12" s="23" t="s">
        <v>5</v>
      </c>
      <c r="C12" s="43">
        <f>+IF(B12="SI",3,"-")</f>
        <v>3</v>
      </c>
      <c r="D12" s="108" t="s">
        <v>149</v>
      </c>
      <c r="E12" s="108" t="s">
        <v>150</v>
      </c>
      <c r="F12" s="108" t="s">
        <v>151</v>
      </c>
      <c r="G12" s="108" t="s">
        <v>239</v>
      </c>
      <c r="H12" s="112"/>
    </row>
    <row r="13" spans="1:8" ht="42.9" customHeight="1" x14ac:dyDescent="0.35">
      <c r="A13" s="87" t="s">
        <v>8</v>
      </c>
      <c r="B13" s="23" t="s">
        <v>5</v>
      </c>
      <c r="C13" s="43">
        <f>+IF(B13="SI",1,"-")</f>
        <v>1</v>
      </c>
      <c r="D13" s="108" t="s">
        <v>154</v>
      </c>
      <c r="E13" s="108" t="s">
        <v>155</v>
      </c>
      <c r="F13" s="108"/>
      <c r="G13" s="108"/>
      <c r="H13" s="109"/>
    </row>
    <row r="14" spans="1:8" ht="42.9" customHeight="1" x14ac:dyDescent="0.35">
      <c r="A14" s="87" t="s">
        <v>9</v>
      </c>
      <c r="B14" s="23" t="s">
        <v>5</v>
      </c>
      <c r="C14" s="43">
        <f>+IF(B14="SI",1,"-")</f>
        <v>1</v>
      </c>
      <c r="D14" s="113" t="s">
        <v>156</v>
      </c>
      <c r="E14" s="113" t="s">
        <v>157</v>
      </c>
      <c r="F14" s="113"/>
      <c r="G14" s="113"/>
      <c r="H14" s="114"/>
    </row>
    <row r="15" spans="1:8" ht="99.75" customHeight="1" thickBot="1" x14ac:dyDescent="0.4">
      <c r="A15" s="89" t="s">
        <v>10</v>
      </c>
      <c r="B15" s="104" t="s">
        <v>5</v>
      </c>
      <c r="C15" s="75">
        <f t="shared" ref="C15:C17" si="1">+IF(B15="SI",4,"-")</f>
        <v>4</v>
      </c>
      <c r="D15" s="110" t="s">
        <v>162</v>
      </c>
      <c r="E15" s="110" t="s">
        <v>161</v>
      </c>
      <c r="F15" s="110" t="s">
        <v>160</v>
      </c>
      <c r="G15" s="110" t="s">
        <v>159</v>
      </c>
      <c r="H15" s="111" t="s">
        <v>158</v>
      </c>
    </row>
    <row r="16" spans="1:8" ht="74.400000000000006" customHeight="1" x14ac:dyDescent="0.35">
      <c r="A16" s="86" t="s">
        <v>45</v>
      </c>
      <c r="B16" s="66" t="s">
        <v>5</v>
      </c>
      <c r="C16" s="103">
        <f t="shared" si="1"/>
        <v>4</v>
      </c>
      <c r="D16" s="106" t="s">
        <v>167</v>
      </c>
      <c r="E16" s="106" t="s">
        <v>166</v>
      </c>
      <c r="F16" s="106" t="s">
        <v>165</v>
      </c>
      <c r="G16" s="106" t="s">
        <v>164</v>
      </c>
      <c r="H16" s="107" t="s">
        <v>163</v>
      </c>
    </row>
    <row r="17" spans="1:8" ht="42.9" customHeight="1" x14ac:dyDescent="0.35">
      <c r="A17" s="90" t="s">
        <v>100</v>
      </c>
      <c r="B17" s="44" t="s">
        <v>51</v>
      </c>
      <c r="C17" s="43" t="str">
        <f t="shared" si="1"/>
        <v>-</v>
      </c>
      <c r="D17" s="115"/>
      <c r="E17" s="115"/>
      <c r="F17" s="115"/>
      <c r="G17" s="115"/>
      <c r="H17" s="116"/>
    </row>
    <row r="18" spans="1:8" ht="42.9" customHeight="1" x14ac:dyDescent="0.35">
      <c r="A18" s="87" t="s">
        <v>90</v>
      </c>
      <c r="B18" s="23" t="s">
        <v>5</v>
      </c>
      <c r="C18" s="43">
        <f>+IF(B18="SI",1,"-")</f>
        <v>1</v>
      </c>
      <c r="D18" s="113" t="s">
        <v>168</v>
      </c>
      <c r="E18" s="113" t="s">
        <v>169</v>
      </c>
      <c r="F18" s="108"/>
      <c r="G18" s="108"/>
      <c r="H18" s="109"/>
    </row>
    <row r="19" spans="1:8" ht="63.75" customHeight="1" thickBot="1" x14ac:dyDescent="0.4">
      <c r="A19" s="89" t="s">
        <v>48</v>
      </c>
      <c r="B19" s="104" t="s">
        <v>5</v>
      </c>
      <c r="C19" s="75">
        <f>+IF(B19="SI",3,"-")</f>
        <v>3</v>
      </c>
      <c r="D19" s="110" t="s">
        <v>173</v>
      </c>
      <c r="E19" s="110" t="s">
        <v>172</v>
      </c>
      <c r="F19" s="110" t="s">
        <v>171</v>
      </c>
      <c r="G19" s="110" t="s">
        <v>170</v>
      </c>
      <c r="H19" s="122"/>
    </row>
    <row r="20" spans="1:8" ht="91.65" customHeight="1" x14ac:dyDescent="0.35">
      <c r="A20" s="86" t="s">
        <v>93</v>
      </c>
      <c r="B20" s="66" t="s">
        <v>5</v>
      </c>
      <c r="C20" s="103">
        <f>+IF(B20="SI",2,"-")</f>
        <v>2</v>
      </c>
      <c r="D20" s="106" t="s">
        <v>177</v>
      </c>
      <c r="E20" s="106" t="s">
        <v>175</v>
      </c>
      <c r="F20" s="106" t="s">
        <v>174</v>
      </c>
      <c r="G20" s="121"/>
      <c r="H20" s="107"/>
    </row>
    <row r="21" spans="1:8" ht="42.9" customHeight="1" x14ac:dyDescent="0.35">
      <c r="A21" s="87" t="s">
        <v>60</v>
      </c>
      <c r="B21" s="44" t="s">
        <v>51</v>
      </c>
      <c r="C21" s="43" t="str">
        <f>+IF(B21="SI",3,"-")</f>
        <v>-</v>
      </c>
      <c r="D21" s="117"/>
      <c r="E21" s="117"/>
      <c r="F21" s="117"/>
      <c r="G21" s="117"/>
      <c r="H21" s="118"/>
    </row>
    <row r="22" spans="1:8" ht="74.400000000000006" customHeight="1" x14ac:dyDescent="0.35">
      <c r="A22" s="87" t="s">
        <v>46</v>
      </c>
      <c r="B22" s="23" t="s">
        <v>5</v>
      </c>
      <c r="C22" s="43">
        <f>+IF(B22="SI",3,"-")</f>
        <v>3</v>
      </c>
      <c r="D22" s="108" t="s">
        <v>179</v>
      </c>
      <c r="E22" s="108" t="s">
        <v>180</v>
      </c>
      <c r="F22" s="124" t="s">
        <v>178</v>
      </c>
      <c r="G22" s="108" t="s">
        <v>176</v>
      </c>
      <c r="H22" s="109"/>
    </row>
    <row r="23" spans="1:8" ht="88.4" customHeight="1" thickBot="1" x14ac:dyDescent="0.4">
      <c r="A23" s="89" t="s">
        <v>94</v>
      </c>
      <c r="B23" s="104" t="s">
        <v>5</v>
      </c>
      <c r="C23" s="75">
        <f t="shared" ref="C23" si="2">+IF(B23="SI",2,"-")</f>
        <v>2</v>
      </c>
      <c r="D23" s="110" t="s">
        <v>183</v>
      </c>
      <c r="E23" s="110" t="s">
        <v>182</v>
      </c>
      <c r="F23" s="110" t="s">
        <v>181</v>
      </c>
      <c r="G23" s="123"/>
      <c r="H23" s="111"/>
    </row>
    <row r="24" spans="1:8" ht="76.400000000000006" customHeight="1" x14ac:dyDescent="0.35">
      <c r="A24" s="86" t="s">
        <v>31</v>
      </c>
      <c r="B24" s="66" t="s">
        <v>5</v>
      </c>
      <c r="C24" s="103">
        <f>+IF(B24="SI",3,"-")</f>
        <v>3</v>
      </c>
      <c r="D24" s="108" t="s">
        <v>202</v>
      </c>
      <c r="E24" s="108" t="s">
        <v>203</v>
      </c>
      <c r="F24" s="124" t="s">
        <v>201</v>
      </c>
      <c r="G24" s="108" t="s">
        <v>200</v>
      </c>
      <c r="H24" s="107"/>
    </row>
    <row r="25" spans="1:8" ht="42.9" customHeight="1" x14ac:dyDescent="0.35">
      <c r="A25" s="90" t="s">
        <v>101</v>
      </c>
      <c r="B25" s="23" t="s">
        <v>51</v>
      </c>
      <c r="C25" s="43" t="str">
        <f t="shared" ref="C25:C27" si="3">+IF(B25="SI",3,"-")</f>
        <v>-</v>
      </c>
      <c r="D25" s="117"/>
      <c r="E25" s="117"/>
      <c r="F25" s="117"/>
      <c r="G25" s="117"/>
      <c r="H25" s="118"/>
    </row>
    <row r="26" spans="1:8" ht="102.75" customHeight="1" x14ac:dyDescent="0.35">
      <c r="A26" s="87" t="s">
        <v>32</v>
      </c>
      <c r="B26" s="23" t="s">
        <v>5</v>
      </c>
      <c r="C26" s="43">
        <f t="shared" si="3"/>
        <v>3</v>
      </c>
      <c r="D26" s="108" t="s">
        <v>207</v>
      </c>
      <c r="E26" s="108" t="s">
        <v>206</v>
      </c>
      <c r="F26" s="124" t="s">
        <v>205</v>
      </c>
      <c r="G26" s="108" t="s">
        <v>204</v>
      </c>
      <c r="H26" s="109"/>
    </row>
    <row r="27" spans="1:8" ht="80.400000000000006" customHeight="1" x14ac:dyDescent="0.35">
      <c r="A27" s="87" t="s">
        <v>33</v>
      </c>
      <c r="B27" s="23" t="s">
        <v>5</v>
      </c>
      <c r="C27" s="43">
        <f t="shared" si="3"/>
        <v>3</v>
      </c>
      <c r="D27" s="108" t="s">
        <v>210</v>
      </c>
      <c r="E27" s="108" t="s">
        <v>211</v>
      </c>
      <c r="F27" s="124" t="s">
        <v>209</v>
      </c>
      <c r="G27" s="108" t="s">
        <v>208</v>
      </c>
      <c r="H27" s="109"/>
    </row>
    <row r="28" spans="1:8" ht="64.400000000000006" customHeight="1" x14ac:dyDescent="0.35">
      <c r="A28" s="87" t="s">
        <v>52</v>
      </c>
      <c r="B28" s="23" t="s">
        <v>5</v>
      </c>
      <c r="C28" s="43">
        <f>+IF(B28="SI",2,"-")</f>
        <v>2</v>
      </c>
      <c r="D28" s="108" t="s">
        <v>214</v>
      </c>
      <c r="E28" s="124" t="s">
        <v>213</v>
      </c>
      <c r="F28" s="108" t="s">
        <v>212</v>
      </c>
      <c r="G28" s="108"/>
      <c r="H28" s="109"/>
    </row>
    <row r="29" spans="1:8" ht="105.75" customHeight="1" x14ac:dyDescent="0.35">
      <c r="A29" s="87" t="s">
        <v>29</v>
      </c>
      <c r="B29" s="23" t="s">
        <v>5</v>
      </c>
      <c r="C29" s="43">
        <f>+IF(B29="SI",2,"-")</f>
        <v>2</v>
      </c>
      <c r="D29" s="108" t="s">
        <v>217</v>
      </c>
      <c r="E29" s="124" t="s">
        <v>216</v>
      </c>
      <c r="F29" s="108" t="s">
        <v>215</v>
      </c>
      <c r="G29" s="108"/>
      <c r="H29" s="109"/>
    </row>
    <row r="30" spans="1:8" ht="42.9" customHeight="1" x14ac:dyDescent="0.35">
      <c r="A30" s="87" t="s">
        <v>53</v>
      </c>
      <c r="B30" s="23" t="s">
        <v>5</v>
      </c>
      <c r="C30" s="43">
        <f>+IF(B30="SI",1,"-")</f>
        <v>1</v>
      </c>
      <c r="D30" s="113" t="s">
        <v>184</v>
      </c>
      <c r="E30" s="113" t="s">
        <v>185</v>
      </c>
      <c r="F30" s="108"/>
      <c r="G30" s="108"/>
      <c r="H30" s="109"/>
    </row>
    <row r="31" spans="1:8" ht="117" customHeight="1" x14ac:dyDescent="0.35">
      <c r="A31" s="87" t="s">
        <v>54</v>
      </c>
      <c r="B31" s="23" t="s">
        <v>5</v>
      </c>
      <c r="C31" s="43">
        <f>+IF(B31="SI",2,"-")</f>
        <v>2</v>
      </c>
      <c r="D31" s="108" t="s">
        <v>220</v>
      </c>
      <c r="E31" s="124" t="s">
        <v>219</v>
      </c>
      <c r="F31" s="108" t="s">
        <v>218</v>
      </c>
      <c r="G31" s="108"/>
      <c r="H31" s="109"/>
    </row>
    <row r="32" spans="1:8" ht="118.4" customHeight="1" x14ac:dyDescent="0.35">
      <c r="A32" s="87" t="s">
        <v>55</v>
      </c>
      <c r="B32" s="23" t="s">
        <v>5</v>
      </c>
      <c r="C32" s="43">
        <f>+IF(B32="SI",2,"-")</f>
        <v>2</v>
      </c>
      <c r="D32" s="108" t="s">
        <v>223</v>
      </c>
      <c r="E32" s="124" t="s">
        <v>222</v>
      </c>
      <c r="F32" s="108" t="s">
        <v>221</v>
      </c>
      <c r="G32" s="108"/>
      <c r="H32" s="109"/>
    </row>
    <row r="33" spans="1:8" ht="42.9" customHeight="1" x14ac:dyDescent="0.35">
      <c r="A33" s="87" t="s">
        <v>56</v>
      </c>
      <c r="B33" s="23" t="s">
        <v>5</v>
      </c>
      <c r="C33" s="43">
        <f t="shared" ref="C33:C40" si="4">+IF(B33="SI",1,"-")</f>
        <v>1</v>
      </c>
      <c r="D33" s="113" t="s">
        <v>186</v>
      </c>
      <c r="E33" s="113" t="s">
        <v>187</v>
      </c>
      <c r="F33" s="108"/>
      <c r="G33" s="108"/>
      <c r="H33" s="109"/>
    </row>
    <row r="34" spans="1:8" ht="120.75" customHeight="1" x14ac:dyDescent="0.35">
      <c r="A34" s="87" t="s">
        <v>57</v>
      </c>
      <c r="B34" s="23" t="s">
        <v>5</v>
      </c>
      <c r="C34" s="43">
        <f>+IF(B34="SI",2,"-")</f>
        <v>2</v>
      </c>
      <c r="D34" s="108" t="s">
        <v>226</v>
      </c>
      <c r="E34" s="124" t="s">
        <v>225</v>
      </c>
      <c r="F34" s="108" t="s">
        <v>224</v>
      </c>
      <c r="G34" s="108"/>
      <c r="H34" s="109"/>
    </row>
    <row r="35" spans="1:8" ht="42.9" customHeight="1" x14ac:dyDescent="0.35">
      <c r="A35" s="87" t="s">
        <v>59</v>
      </c>
      <c r="B35" s="23" t="s">
        <v>5</v>
      </c>
      <c r="C35" s="43">
        <f t="shared" si="4"/>
        <v>1</v>
      </c>
      <c r="D35" s="113" t="s">
        <v>188</v>
      </c>
      <c r="E35" s="113" t="s">
        <v>189</v>
      </c>
      <c r="F35" s="108"/>
      <c r="G35" s="108"/>
      <c r="H35" s="109"/>
    </row>
    <row r="36" spans="1:8" ht="42.9" customHeight="1" x14ac:dyDescent="0.35">
      <c r="A36" s="87" t="s">
        <v>58</v>
      </c>
      <c r="B36" s="23" t="s">
        <v>5</v>
      </c>
      <c r="C36" s="43">
        <f t="shared" si="4"/>
        <v>1</v>
      </c>
      <c r="D36" s="113" t="s">
        <v>190</v>
      </c>
      <c r="E36" s="113" t="s">
        <v>191</v>
      </c>
      <c r="F36" s="108"/>
      <c r="G36" s="108"/>
      <c r="H36" s="109"/>
    </row>
    <row r="37" spans="1:8" ht="42.9" customHeight="1" x14ac:dyDescent="0.35">
      <c r="A37" s="87" t="s">
        <v>30</v>
      </c>
      <c r="B37" s="23" t="s">
        <v>5</v>
      </c>
      <c r="C37" s="43">
        <f t="shared" si="4"/>
        <v>1</v>
      </c>
      <c r="D37" s="113" t="s">
        <v>192</v>
      </c>
      <c r="E37" s="113" t="s">
        <v>193</v>
      </c>
      <c r="F37" s="108"/>
      <c r="G37" s="108"/>
      <c r="H37" s="109"/>
    </row>
    <row r="38" spans="1:8" ht="42.9" customHeight="1" x14ac:dyDescent="0.35">
      <c r="A38" s="87" t="s">
        <v>95</v>
      </c>
      <c r="B38" s="23" t="s">
        <v>5</v>
      </c>
      <c r="C38" s="43">
        <f t="shared" si="4"/>
        <v>1</v>
      </c>
      <c r="D38" s="113" t="s">
        <v>194</v>
      </c>
      <c r="E38" s="113" t="s">
        <v>195</v>
      </c>
      <c r="F38" s="108"/>
      <c r="G38" s="108"/>
      <c r="H38" s="109"/>
    </row>
    <row r="39" spans="1:8" ht="42.9" customHeight="1" x14ac:dyDescent="0.35">
      <c r="A39" s="87" t="s">
        <v>11</v>
      </c>
      <c r="B39" s="23" t="s">
        <v>5</v>
      </c>
      <c r="C39" s="43">
        <f t="shared" si="4"/>
        <v>1</v>
      </c>
      <c r="D39" s="113" t="s">
        <v>196</v>
      </c>
      <c r="E39" s="113" t="s">
        <v>197</v>
      </c>
      <c r="F39" s="108"/>
      <c r="G39" s="108"/>
      <c r="H39" s="109"/>
    </row>
    <row r="40" spans="1:8" ht="42.9" customHeight="1" x14ac:dyDescent="0.35">
      <c r="A40" s="91" t="s">
        <v>61</v>
      </c>
      <c r="B40" s="72" t="s">
        <v>51</v>
      </c>
      <c r="C40" s="43" t="str">
        <f t="shared" si="4"/>
        <v>-</v>
      </c>
      <c r="D40" s="117"/>
      <c r="E40" s="117"/>
      <c r="F40" s="117"/>
      <c r="G40" s="117"/>
      <c r="H40" s="118"/>
    </row>
    <row r="41" spans="1:8" ht="42.9" customHeight="1" x14ac:dyDescent="0.35">
      <c r="A41" s="91" t="s">
        <v>62</v>
      </c>
      <c r="B41" s="61" t="s">
        <v>51</v>
      </c>
      <c r="C41" s="43" t="str">
        <f>+IF(B41="SI",3,"-")</f>
        <v>-</v>
      </c>
      <c r="D41" s="117"/>
      <c r="E41" s="117"/>
      <c r="F41" s="117"/>
      <c r="G41" s="117"/>
      <c r="H41" s="118"/>
    </row>
    <row r="42" spans="1:8" ht="42.9" customHeight="1" x14ac:dyDescent="0.35">
      <c r="A42" s="91" t="s">
        <v>63</v>
      </c>
      <c r="B42" s="61" t="s">
        <v>51</v>
      </c>
      <c r="C42" s="43" t="str">
        <f>+IF(B42="SI",1,"-")</f>
        <v>-</v>
      </c>
      <c r="D42" s="117"/>
      <c r="E42" s="117"/>
      <c r="F42" s="117"/>
      <c r="G42" s="117"/>
      <c r="H42" s="118"/>
    </row>
    <row r="43" spans="1:8" ht="42.9" customHeight="1" x14ac:dyDescent="0.35">
      <c r="A43" s="91" t="s">
        <v>64</v>
      </c>
      <c r="B43" s="61" t="s">
        <v>51</v>
      </c>
      <c r="C43" s="43" t="str">
        <f>+IF(B43="SI",1,"-")</f>
        <v>-</v>
      </c>
      <c r="D43" s="117"/>
      <c r="E43" s="117"/>
      <c r="F43" s="117"/>
      <c r="G43" s="117"/>
      <c r="H43" s="118"/>
    </row>
    <row r="44" spans="1:8" ht="42.9" customHeight="1" x14ac:dyDescent="0.35">
      <c r="A44" s="91" t="s">
        <v>65</v>
      </c>
      <c r="B44" s="61" t="s">
        <v>51</v>
      </c>
      <c r="C44" s="43" t="str">
        <f>+IF(B44="SI",3,"-")</f>
        <v>-</v>
      </c>
      <c r="D44" s="117"/>
      <c r="E44" s="117"/>
      <c r="F44" s="117"/>
      <c r="G44" s="117"/>
      <c r="H44" s="118"/>
    </row>
    <row r="45" spans="1:8" ht="42.9" customHeight="1" x14ac:dyDescent="0.35">
      <c r="A45" s="91" t="s">
        <v>66</v>
      </c>
      <c r="B45" s="61" t="s">
        <v>51</v>
      </c>
      <c r="C45" s="43" t="str">
        <f>+IF(B45="SI",1,"-")</f>
        <v>-</v>
      </c>
      <c r="D45" s="117"/>
      <c r="E45" s="117"/>
      <c r="F45" s="117"/>
      <c r="G45" s="117"/>
      <c r="H45" s="118"/>
    </row>
    <row r="46" spans="1:8" ht="42.9" customHeight="1" x14ac:dyDescent="0.35">
      <c r="A46" s="91" t="s">
        <v>67</v>
      </c>
      <c r="B46" s="61" t="s">
        <v>51</v>
      </c>
      <c r="C46" s="43" t="str">
        <f>+IF(B46="SI",1,"-")</f>
        <v>-</v>
      </c>
      <c r="D46" s="117"/>
      <c r="E46" s="117"/>
      <c r="F46" s="117"/>
      <c r="G46" s="117"/>
      <c r="H46" s="118"/>
    </row>
    <row r="47" spans="1:8" ht="106.65" customHeight="1" x14ac:dyDescent="0.35">
      <c r="A47" s="87" t="s">
        <v>34</v>
      </c>
      <c r="B47" s="23" t="s">
        <v>5</v>
      </c>
      <c r="C47" s="43">
        <f>+IF(B47="SI",3,"-")</f>
        <v>3</v>
      </c>
      <c r="D47" s="108" t="s">
        <v>229</v>
      </c>
      <c r="E47" s="108" t="s">
        <v>230</v>
      </c>
      <c r="F47" s="124" t="s">
        <v>228</v>
      </c>
      <c r="G47" s="108" t="s">
        <v>227</v>
      </c>
      <c r="H47" s="109"/>
    </row>
    <row r="48" spans="1:8" ht="42.9" customHeight="1" thickBot="1" x14ac:dyDescent="0.4">
      <c r="A48" s="89" t="s">
        <v>12</v>
      </c>
      <c r="B48" s="104" t="s">
        <v>5</v>
      </c>
      <c r="C48" s="75">
        <f>+IF(B48="SI",1,"-")</f>
        <v>1</v>
      </c>
      <c r="D48" s="113" t="s">
        <v>198</v>
      </c>
      <c r="E48" s="113" t="s">
        <v>199</v>
      </c>
      <c r="F48" s="113"/>
      <c r="G48" s="113"/>
      <c r="H48" s="111"/>
    </row>
    <row r="49" spans="1:8" ht="134.4" customHeight="1" x14ac:dyDescent="0.35">
      <c r="A49" s="86" t="s">
        <v>96</v>
      </c>
      <c r="B49" s="66" t="s">
        <v>5</v>
      </c>
      <c r="C49" s="103">
        <f>+IF(B49="SI",3,"-")</f>
        <v>3</v>
      </c>
      <c r="D49" s="106" t="s">
        <v>234</v>
      </c>
      <c r="E49" s="106" t="s">
        <v>233</v>
      </c>
      <c r="F49" s="125" t="s">
        <v>232</v>
      </c>
      <c r="G49" s="106" t="s">
        <v>231</v>
      </c>
      <c r="H49" s="107"/>
    </row>
    <row r="50" spans="1:8" ht="139.4" customHeight="1" x14ac:dyDescent="0.35">
      <c r="A50" s="87" t="s">
        <v>97</v>
      </c>
      <c r="B50" s="23" t="s">
        <v>5</v>
      </c>
      <c r="C50" s="43">
        <f>+IF(B50="SI",3,"-")</f>
        <v>3</v>
      </c>
      <c r="D50" s="108" t="s">
        <v>237</v>
      </c>
      <c r="E50" s="108" t="s">
        <v>238</v>
      </c>
      <c r="F50" s="124" t="s">
        <v>236</v>
      </c>
      <c r="G50" s="108" t="s">
        <v>235</v>
      </c>
      <c r="H50" s="109"/>
    </row>
    <row r="51" spans="1:8" ht="42.9" customHeight="1" x14ac:dyDescent="0.35">
      <c r="A51" s="92" t="s">
        <v>88</v>
      </c>
      <c r="B51" s="313" t="s">
        <v>5</v>
      </c>
      <c r="C51" s="284">
        <f>+IF(B51="SI",20,"-")</f>
        <v>20</v>
      </c>
      <c r="D51" s="320" t="s">
        <v>240</v>
      </c>
      <c r="E51" s="320" t="s">
        <v>241</v>
      </c>
      <c r="F51" s="320" t="s">
        <v>242</v>
      </c>
      <c r="G51" s="323" t="s">
        <v>243</v>
      </c>
      <c r="H51" s="326" t="s">
        <v>244</v>
      </c>
    </row>
    <row r="52" spans="1:8" ht="42.9" customHeight="1" x14ac:dyDescent="0.35">
      <c r="A52" s="93" t="s">
        <v>102</v>
      </c>
      <c r="B52" s="314"/>
      <c r="C52" s="285"/>
      <c r="D52" s="321"/>
      <c r="E52" s="321"/>
      <c r="F52" s="321"/>
      <c r="G52" s="324"/>
      <c r="H52" s="327"/>
    </row>
    <row r="53" spans="1:8" ht="42.9" customHeight="1" x14ac:dyDescent="0.35">
      <c r="A53" s="93" t="s">
        <v>103</v>
      </c>
      <c r="B53" s="314"/>
      <c r="C53" s="285"/>
      <c r="D53" s="321"/>
      <c r="E53" s="321"/>
      <c r="F53" s="321"/>
      <c r="G53" s="324"/>
      <c r="H53" s="327"/>
    </row>
    <row r="54" spans="1:8" ht="42.9" customHeight="1" x14ac:dyDescent="0.35">
      <c r="A54" s="93" t="s">
        <v>38</v>
      </c>
      <c r="B54" s="314"/>
      <c r="C54" s="285"/>
      <c r="D54" s="321"/>
      <c r="E54" s="321"/>
      <c r="F54" s="321"/>
      <c r="G54" s="324"/>
      <c r="H54" s="327"/>
    </row>
    <row r="55" spans="1:8" ht="42.9" customHeight="1" x14ac:dyDescent="0.35">
      <c r="A55" s="93" t="s">
        <v>39</v>
      </c>
      <c r="B55" s="314"/>
      <c r="C55" s="285"/>
      <c r="D55" s="321"/>
      <c r="E55" s="321"/>
      <c r="F55" s="321"/>
      <c r="G55" s="324"/>
      <c r="H55" s="327"/>
    </row>
    <row r="56" spans="1:8" ht="42.9" customHeight="1" x14ac:dyDescent="0.35">
      <c r="A56" s="93" t="s">
        <v>40</v>
      </c>
      <c r="B56" s="314"/>
      <c r="C56" s="285"/>
      <c r="D56" s="321"/>
      <c r="E56" s="321"/>
      <c r="F56" s="321"/>
      <c r="G56" s="324"/>
      <c r="H56" s="327"/>
    </row>
    <row r="57" spans="1:8" ht="42.9" customHeight="1" x14ac:dyDescent="0.35">
      <c r="A57" s="93" t="s">
        <v>41</v>
      </c>
      <c r="B57" s="314"/>
      <c r="C57" s="285"/>
      <c r="D57" s="321"/>
      <c r="E57" s="321"/>
      <c r="F57" s="321"/>
      <c r="G57" s="324"/>
      <c r="H57" s="327"/>
    </row>
    <row r="58" spans="1:8" ht="42.9" customHeight="1" x14ac:dyDescent="0.35">
      <c r="A58" s="93" t="s">
        <v>42</v>
      </c>
      <c r="B58" s="314"/>
      <c r="C58" s="285"/>
      <c r="D58" s="321"/>
      <c r="E58" s="321"/>
      <c r="F58" s="321"/>
      <c r="G58" s="324"/>
      <c r="H58" s="327"/>
    </row>
    <row r="59" spans="1:8" ht="42.9" customHeight="1" x14ac:dyDescent="0.35">
      <c r="A59" s="93" t="s">
        <v>98</v>
      </c>
      <c r="B59" s="314"/>
      <c r="C59" s="285"/>
      <c r="D59" s="321"/>
      <c r="E59" s="321"/>
      <c r="F59" s="321"/>
      <c r="G59" s="324"/>
      <c r="H59" s="327"/>
    </row>
    <row r="60" spans="1:8" ht="42.9" customHeight="1" x14ac:dyDescent="0.35">
      <c r="A60" s="94" t="s">
        <v>104</v>
      </c>
      <c r="B60" s="315"/>
      <c r="C60" s="286"/>
      <c r="D60" s="322"/>
      <c r="E60" s="322"/>
      <c r="F60" s="322"/>
      <c r="G60" s="325"/>
      <c r="H60" s="328"/>
    </row>
    <row r="61" spans="1:8" ht="42.9" customHeight="1" x14ac:dyDescent="0.35">
      <c r="A61" s="92" t="s">
        <v>68</v>
      </c>
      <c r="B61" s="313" t="s">
        <v>51</v>
      </c>
      <c r="C61" s="284" t="str">
        <f>+IF(B61="SI",20,"-")</f>
        <v>-</v>
      </c>
      <c r="D61" s="117"/>
      <c r="E61" s="117"/>
      <c r="F61" s="117"/>
      <c r="G61" s="117"/>
      <c r="H61" s="118"/>
    </row>
    <row r="62" spans="1:8" ht="42.9" customHeight="1" x14ac:dyDescent="0.35">
      <c r="A62" s="93" t="s">
        <v>105</v>
      </c>
      <c r="B62" s="314"/>
      <c r="C62" s="285"/>
      <c r="D62" s="117"/>
      <c r="E62" s="117"/>
      <c r="F62" s="117"/>
      <c r="G62" s="117"/>
      <c r="H62" s="118"/>
    </row>
    <row r="63" spans="1:8" ht="42.9" customHeight="1" x14ac:dyDescent="0.35">
      <c r="A63" s="95" t="s">
        <v>106</v>
      </c>
      <c r="B63" s="314"/>
      <c r="C63" s="285"/>
      <c r="D63" s="117"/>
      <c r="E63" s="117"/>
      <c r="F63" s="117"/>
      <c r="G63" s="117"/>
      <c r="H63" s="118"/>
    </row>
    <row r="64" spans="1:8" ht="42.9" customHeight="1" x14ac:dyDescent="0.35">
      <c r="A64" s="95" t="s">
        <v>107</v>
      </c>
      <c r="B64" s="314"/>
      <c r="C64" s="285"/>
      <c r="D64" s="117"/>
      <c r="E64" s="117"/>
      <c r="F64" s="117"/>
      <c r="G64" s="117"/>
      <c r="H64" s="118"/>
    </row>
    <row r="65" spans="1:8" ht="42.9" customHeight="1" x14ac:dyDescent="0.35">
      <c r="A65" s="93" t="s">
        <v>108</v>
      </c>
      <c r="B65" s="314"/>
      <c r="C65" s="285"/>
      <c r="D65" s="117"/>
      <c r="E65" s="117"/>
      <c r="F65" s="117"/>
      <c r="G65" s="117"/>
      <c r="H65" s="118"/>
    </row>
    <row r="66" spans="1:8" ht="42.9" customHeight="1" thickBot="1" x14ac:dyDescent="0.4">
      <c r="A66" s="96" t="s">
        <v>109</v>
      </c>
      <c r="B66" s="316"/>
      <c r="C66" s="294"/>
      <c r="D66" s="119"/>
      <c r="E66" s="119"/>
      <c r="F66" s="119"/>
      <c r="G66" s="119"/>
      <c r="H66" s="120"/>
    </row>
    <row r="67" spans="1:8" ht="30" customHeight="1" x14ac:dyDescent="0.35"/>
    <row r="68" spans="1:8" ht="30" customHeight="1" x14ac:dyDescent="0.35"/>
  </sheetData>
  <autoFilter ref="A5:H66" xr:uid="{62C58D6F-87AD-40E3-8993-326D5B52B093}">
    <filterColumn colId="3" showButton="0"/>
    <filterColumn colId="4" showButton="0"/>
    <filterColumn colId="5" showButton="0"/>
    <filterColumn colId="6" showButton="0"/>
  </autoFilter>
  <mergeCells count="10">
    <mergeCell ref="B51:B60"/>
    <mergeCell ref="B61:B66"/>
    <mergeCell ref="C51:C60"/>
    <mergeCell ref="C61:C66"/>
    <mergeCell ref="D5:H5"/>
    <mergeCell ref="D51:D60"/>
    <mergeCell ref="E51:E60"/>
    <mergeCell ref="F51:F60"/>
    <mergeCell ref="G51:G60"/>
    <mergeCell ref="H51:H60"/>
  </mergeCells>
  <conditionalFormatting sqref="B6:B66">
    <cfRule type="containsText" dxfId="7" priority="8" operator="containsText" text="No">
      <formula>NOT(ISERROR(SEARCH("No",B6)))</formula>
    </cfRule>
  </conditionalFormatting>
  <dataValidations count="1">
    <dataValidation type="list" allowBlank="1" showInputMessage="1" showErrorMessage="1" sqref="B6:B66" xr:uid="{E11F3645-9A6B-45E2-A667-DFB33417C32B}">
      <formula1>$I$1:$I$2</formula1>
    </dataValidation>
  </dataValidations>
  <pageMargins left="0.7" right="0.7" top="0.75" bottom="0.75" header="0.3" footer="0.3"/>
  <pageSetup scale="35" orientation="portrait" r:id="rId1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F11825-2BBF-4D9F-AA0F-EB6AE12963AC}">
            <xm:f>NOT(ISERROR(SEARCH("-",C6)))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C6:C66</xm:sqref>
        </x14:conditionalFormatting>
        <x14:conditionalFormatting xmlns:xm="http://schemas.microsoft.com/office/excel/2006/main">
          <x14:cfRule type="containsText" priority="7" operator="containsText" id="{8C96820F-2912-48AB-B99B-98804E389273}">
            <xm:f>NOT(ISERROR(SEARCH("-",C5)))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" operator="containsText" id="{615BAC9D-6755-4833-A6AC-4FA18AB6E7E8}">
            <xm:f>NOT(ISERROR(SEARCH("-",D51)))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D51:G60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2B32-0DBE-4D2A-BC88-B202BFFCDCDE}">
  <sheetPr codeName="Sheet4"/>
  <dimension ref="A4:I68"/>
  <sheetViews>
    <sheetView workbookViewId="0"/>
  </sheetViews>
  <sheetFormatPr defaultColWidth="10.90625" defaultRowHeight="14.5" x14ac:dyDescent="0.35"/>
  <cols>
    <col min="1" max="1" width="49.54296875" customWidth="1"/>
    <col min="4" max="8" width="29.453125" style="105" customWidth="1"/>
  </cols>
  <sheetData>
    <row r="4" spans="1:9" ht="15" thickBot="1" x14ac:dyDescent="0.4"/>
    <row r="5" spans="1:9" ht="26.5" thickBot="1" x14ac:dyDescent="0.4">
      <c r="A5" s="101" t="s">
        <v>2</v>
      </c>
      <c r="B5" s="102" t="s">
        <v>50</v>
      </c>
      <c r="C5" s="102" t="s">
        <v>76</v>
      </c>
      <c r="D5" s="317" t="s">
        <v>133</v>
      </c>
      <c r="E5" s="318"/>
      <c r="F5" s="318"/>
      <c r="G5" s="318"/>
      <c r="H5" s="319"/>
    </row>
    <row r="6" spans="1:9" ht="42.9" customHeight="1" x14ac:dyDescent="0.35">
      <c r="A6" s="86" t="s">
        <v>246</v>
      </c>
      <c r="B6" s="66" t="s">
        <v>5</v>
      </c>
      <c r="C6" s="103">
        <f>+IF(B6="SI",4,"-")</f>
        <v>4</v>
      </c>
      <c r="D6" s="106" t="s">
        <v>286</v>
      </c>
      <c r="E6" s="106" t="s">
        <v>287</v>
      </c>
      <c r="F6" s="106" t="s">
        <v>288</v>
      </c>
      <c r="G6" s="106" t="s">
        <v>289</v>
      </c>
      <c r="H6" s="107" t="s">
        <v>285</v>
      </c>
    </row>
    <row r="7" spans="1:9" ht="42.9" customHeight="1" x14ac:dyDescent="0.35">
      <c r="A7" s="87" t="s">
        <v>36</v>
      </c>
      <c r="B7" s="23" t="s">
        <v>5</v>
      </c>
      <c r="C7" s="43">
        <f>+IF(B7="SI",2,"-")</f>
        <v>2</v>
      </c>
      <c r="D7" s="108" t="s">
        <v>252</v>
      </c>
      <c r="E7" s="108" t="s">
        <v>253</v>
      </c>
      <c r="F7" s="108" t="s">
        <v>138</v>
      </c>
      <c r="G7" s="108"/>
      <c r="H7" s="109"/>
    </row>
    <row r="8" spans="1:9" ht="42.9" customHeight="1" x14ac:dyDescent="0.35">
      <c r="A8" s="87" t="s">
        <v>89</v>
      </c>
      <c r="B8" s="23" t="s">
        <v>5</v>
      </c>
      <c r="C8" s="43">
        <f>+IF(B8="SI",2,"-")</f>
        <v>2</v>
      </c>
      <c r="D8" s="108" t="s">
        <v>254</v>
      </c>
      <c r="E8" s="108" t="s">
        <v>290</v>
      </c>
      <c r="F8" s="108" t="s">
        <v>255</v>
      </c>
      <c r="G8" s="108"/>
      <c r="H8" s="109"/>
    </row>
    <row r="9" spans="1:9" ht="42.9" customHeight="1" x14ac:dyDescent="0.35">
      <c r="A9" s="145" t="s">
        <v>6</v>
      </c>
      <c r="B9" s="44" t="s">
        <v>51</v>
      </c>
      <c r="C9" s="146" t="str">
        <f>+IF(B9="SI",1,"-")</f>
        <v>-</v>
      </c>
      <c r="D9" s="147" t="s">
        <v>256</v>
      </c>
      <c r="E9" s="147" t="s">
        <v>257</v>
      </c>
      <c r="F9" s="108"/>
      <c r="G9" s="108"/>
      <c r="H9" s="109"/>
    </row>
    <row r="10" spans="1:9" ht="42.9" customHeight="1" x14ac:dyDescent="0.35">
      <c r="A10" s="87" t="s">
        <v>92</v>
      </c>
      <c r="B10" s="23" t="s">
        <v>5</v>
      </c>
      <c r="C10" s="43">
        <f t="shared" ref="C10:C11" si="0">+IF(B10="SI",1,"-")</f>
        <v>1</v>
      </c>
      <c r="D10" s="108" t="s">
        <v>291</v>
      </c>
      <c r="E10" s="108" t="s">
        <v>292</v>
      </c>
      <c r="F10" s="108"/>
      <c r="G10" s="108"/>
      <c r="H10" s="109"/>
    </row>
    <row r="11" spans="1:9" ht="42.9" customHeight="1" x14ac:dyDescent="0.35">
      <c r="A11" s="87" t="s">
        <v>47</v>
      </c>
      <c r="B11" s="23" t="s">
        <v>5</v>
      </c>
      <c r="C11" s="43">
        <f t="shared" si="0"/>
        <v>1</v>
      </c>
      <c r="D11" s="113" t="s">
        <v>258</v>
      </c>
      <c r="E11" s="113" t="s">
        <v>259</v>
      </c>
      <c r="F11" s="113"/>
      <c r="G11" s="113"/>
      <c r="H11" s="109"/>
    </row>
    <row r="12" spans="1:9" ht="42.9" customHeight="1" x14ac:dyDescent="0.35">
      <c r="A12" s="88" t="s">
        <v>91</v>
      </c>
      <c r="B12" s="23" t="s">
        <v>5</v>
      </c>
      <c r="C12" s="43">
        <f>+IF(B12="SI",3,"-")</f>
        <v>3</v>
      </c>
      <c r="D12" s="108" t="s">
        <v>149</v>
      </c>
      <c r="E12" s="108" t="s">
        <v>260</v>
      </c>
      <c r="F12" s="108" t="s">
        <v>261</v>
      </c>
      <c r="G12" s="108" t="s">
        <v>293</v>
      </c>
      <c r="H12" s="112"/>
    </row>
    <row r="13" spans="1:9" ht="42.9" customHeight="1" x14ac:dyDescent="0.35">
      <c r="A13" s="148" t="s">
        <v>8</v>
      </c>
      <c r="B13" s="44" t="s">
        <v>51</v>
      </c>
      <c r="C13" s="149" t="str">
        <f>+IF(B13="SI",1,"-")</f>
        <v>-</v>
      </c>
      <c r="D13" s="150" t="s">
        <v>262</v>
      </c>
      <c r="E13" s="150" t="s">
        <v>263</v>
      </c>
      <c r="F13" s="150"/>
      <c r="G13" s="150"/>
      <c r="H13" s="151"/>
      <c r="I13" s="152"/>
    </row>
    <row r="14" spans="1:9" ht="42.9" customHeight="1" x14ac:dyDescent="0.35">
      <c r="A14" s="148" t="s">
        <v>9</v>
      </c>
      <c r="B14" s="44" t="s">
        <v>51</v>
      </c>
      <c r="C14" s="149" t="str">
        <f>+IF(B14="SI",1,"-")</f>
        <v>-</v>
      </c>
      <c r="D14" s="153" t="s">
        <v>264</v>
      </c>
      <c r="E14" s="153" t="s">
        <v>265</v>
      </c>
      <c r="F14" s="153"/>
      <c r="G14" s="153"/>
      <c r="H14" s="154"/>
      <c r="I14" s="152"/>
    </row>
    <row r="15" spans="1:9" ht="99.75" customHeight="1" thickBot="1" x14ac:dyDescent="0.4">
      <c r="A15" s="155" t="s">
        <v>10</v>
      </c>
      <c r="B15" s="44" t="s">
        <v>51</v>
      </c>
      <c r="C15" s="156" t="str">
        <f t="shared" ref="C15:C16" si="1">+IF(B15="SI",4,"-")</f>
        <v>-</v>
      </c>
      <c r="D15" s="157" t="s">
        <v>266</v>
      </c>
      <c r="E15" s="157" t="s">
        <v>267</v>
      </c>
      <c r="F15" s="157" t="s">
        <v>268</v>
      </c>
      <c r="G15" s="157" t="s">
        <v>269</v>
      </c>
      <c r="H15" s="158" t="s">
        <v>270</v>
      </c>
      <c r="I15" s="152"/>
    </row>
    <row r="16" spans="1:9" ht="74.400000000000006" customHeight="1" thickBot="1" x14ac:dyDescent="0.4">
      <c r="A16" s="159" t="s">
        <v>45</v>
      </c>
      <c r="B16" s="44" t="s">
        <v>51</v>
      </c>
      <c r="C16" s="160" t="str">
        <f t="shared" si="1"/>
        <v>-</v>
      </c>
      <c r="D16" s="161" t="s">
        <v>271</v>
      </c>
      <c r="E16" s="161" t="s">
        <v>272</v>
      </c>
      <c r="F16" s="161" t="s">
        <v>273</v>
      </c>
      <c r="G16" s="161" t="s">
        <v>274</v>
      </c>
      <c r="H16" s="162" t="s">
        <v>275</v>
      </c>
      <c r="I16" s="152"/>
    </row>
    <row r="17" spans="1:8" ht="81.75" customHeight="1" x14ac:dyDescent="0.35">
      <c r="A17" s="179" t="s">
        <v>100</v>
      </c>
      <c r="B17" s="180" t="s">
        <v>5</v>
      </c>
      <c r="C17" s="172">
        <f>+IF(B17="SI",3,"-")</f>
        <v>3</v>
      </c>
      <c r="D17" s="181" t="s">
        <v>294</v>
      </c>
      <c r="E17" s="181" t="s">
        <v>295</v>
      </c>
      <c r="F17" s="181" t="s">
        <v>296</v>
      </c>
      <c r="G17" s="182" t="s">
        <v>297</v>
      </c>
    </row>
    <row r="18" spans="1:8" ht="42.9" customHeight="1" x14ac:dyDescent="0.35">
      <c r="A18" s="163" t="s">
        <v>90</v>
      </c>
      <c r="B18" s="44" t="s">
        <v>51</v>
      </c>
      <c r="C18" s="164" t="str">
        <f>+IF(B18="SI",1,"-")</f>
        <v>-</v>
      </c>
      <c r="D18" s="165" t="s">
        <v>276</v>
      </c>
      <c r="E18" s="165" t="s">
        <v>277</v>
      </c>
      <c r="F18" s="166"/>
      <c r="G18" s="166"/>
      <c r="H18" s="109"/>
    </row>
    <row r="19" spans="1:8" ht="63.75" customHeight="1" thickBot="1" x14ac:dyDescent="0.4">
      <c r="A19" s="167" t="s">
        <v>48</v>
      </c>
      <c r="B19" s="44" t="s">
        <v>51</v>
      </c>
      <c r="C19" s="168" t="str">
        <f>+IF(B19="SI",3,"-")</f>
        <v>-</v>
      </c>
      <c r="D19" s="169" t="s">
        <v>278</v>
      </c>
      <c r="E19" s="169" t="s">
        <v>279</v>
      </c>
      <c r="F19" s="169" t="s">
        <v>280</v>
      </c>
      <c r="G19" s="169" t="s">
        <v>281</v>
      </c>
      <c r="H19" s="122"/>
    </row>
    <row r="20" spans="1:8" ht="91.65" customHeight="1" thickBot="1" x14ac:dyDescent="0.4">
      <c r="A20" s="86" t="s">
        <v>93</v>
      </c>
      <c r="B20" s="66" t="s">
        <v>5</v>
      </c>
      <c r="C20" s="103">
        <f>+IF(B20="SI",2,"-")</f>
        <v>2</v>
      </c>
      <c r="D20" s="106" t="s">
        <v>177</v>
      </c>
      <c r="E20" s="106" t="s">
        <v>175</v>
      </c>
      <c r="F20" s="106" t="s">
        <v>282</v>
      </c>
      <c r="G20" s="121"/>
      <c r="H20" s="107"/>
    </row>
    <row r="21" spans="1:8" ht="84" customHeight="1" x14ac:dyDescent="0.35">
      <c r="A21" s="183" t="s">
        <v>60</v>
      </c>
      <c r="B21" s="184" t="s">
        <v>5</v>
      </c>
      <c r="C21" s="172">
        <f>+IF(B21="SI",1,"-")</f>
        <v>1</v>
      </c>
      <c r="D21" s="185" t="s">
        <v>299</v>
      </c>
      <c r="E21" s="185" t="s">
        <v>298</v>
      </c>
      <c r="H21" s="118"/>
    </row>
    <row r="22" spans="1:8" ht="74.400000000000006" customHeight="1" x14ac:dyDescent="0.35">
      <c r="A22" s="87" t="s">
        <v>46</v>
      </c>
      <c r="B22" s="44" t="s">
        <v>51</v>
      </c>
      <c r="C22" s="43" t="str">
        <f>+IF(B22="SI",3,"-")</f>
        <v>-</v>
      </c>
      <c r="D22" s="108" t="s">
        <v>179</v>
      </c>
      <c r="E22" s="108" t="s">
        <v>180</v>
      </c>
      <c r="F22" s="124" t="s">
        <v>178</v>
      </c>
      <c r="G22" s="108" t="s">
        <v>176</v>
      </c>
      <c r="H22" s="109"/>
    </row>
    <row r="23" spans="1:8" ht="88.4" customHeight="1" thickBot="1" x14ac:dyDescent="0.4">
      <c r="A23" s="89" t="s">
        <v>94</v>
      </c>
      <c r="B23" s="44" t="s">
        <v>51</v>
      </c>
      <c r="C23" s="75" t="str">
        <f t="shared" ref="C23" si="2">+IF(B23="SI",2,"-")</f>
        <v>-</v>
      </c>
      <c r="D23" s="110" t="s">
        <v>183</v>
      </c>
      <c r="E23" s="110" t="s">
        <v>182</v>
      </c>
      <c r="F23" s="110" t="s">
        <v>181</v>
      </c>
      <c r="G23" s="123"/>
      <c r="H23" s="111"/>
    </row>
    <row r="24" spans="1:8" ht="76.400000000000006" customHeight="1" x14ac:dyDescent="0.35">
      <c r="A24" s="86" t="s">
        <v>31</v>
      </c>
      <c r="B24" s="44" t="s">
        <v>51</v>
      </c>
      <c r="C24" s="103" t="str">
        <f>+IF(B24="SI",3,"-")</f>
        <v>-</v>
      </c>
      <c r="D24" s="108" t="s">
        <v>202</v>
      </c>
      <c r="E24" s="108" t="s">
        <v>203</v>
      </c>
      <c r="F24" s="124" t="s">
        <v>201</v>
      </c>
      <c r="G24" s="108" t="s">
        <v>200</v>
      </c>
      <c r="H24" s="107"/>
    </row>
    <row r="25" spans="1:8" ht="81.75" customHeight="1" x14ac:dyDescent="0.35">
      <c r="A25" s="179" t="s">
        <v>101</v>
      </c>
      <c r="B25" s="180" t="s">
        <v>5</v>
      </c>
      <c r="C25" s="172">
        <f>+IF(B25="SI",2,"-")</f>
        <v>2</v>
      </c>
      <c r="D25" s="185" t="s">
        <v>301</v>
      </c>
      <c r="E25" s="185" t="s">
        <v>302</v>
      </c>
      <c r="F25" s="185" t="s">
        <v>300</v>
      </c>
      <c r="H25" s="187"/>
    </row>
    <row r="26" spans="1:8" ht="102.75" customHeight="1" x14ac:dyDescent="0.35">
      <c r="A26" s="87" t="s">
        <v>32</v>
      </c>
      <c r="B26" s="44" t="s">
        <v>51</v>
      </c>
      <c r="C26" s="43" t="str">
        <f t="shared" ref="C26:C27" si="3">+IF(B26="SI",3,"-")</f>
        <v>-</v>
      </c>
      <c r="D26" s="108" t="s">
        <v>207</v>
      </c>
      <c r="E26" s="108" t="s">
        <v>206</v>
      </c>
      <c r="F26" s="124" t="s">
        <v>205</v>
      </c>
      <c r="G26" s="108" t="s">
        <v>204</v>
      </c>
      <c r="H26" s="109"/>
    </row>
    <row r="27" spans="1:8" ht="80.400000000000006" customHeight="1" x14ac:dyDescent="0.35">
      <c r="A27" s="87" t="s">
        <v>33</v>
      </c>
      <c r="B27" s="44" t="s">
        <v>51</v>
      </c>
      <c r="C27" s="43" t="str">
        <f t="shared" si="3"/>
        <v>-</v>
      </c>
      <c r="D27" s="108" t="s">
        <v>210</v>
      </c>
      <c r="E27" s="108" t="s">
        <v>211</v>
      </c>
      <c r="F27" s="124" t="s">
        <v>209</v>
      </c>
      <c r="G27" s="108" t="s">
        <v>208</v>
      </c>
      <c r="H27" s="109"/>
    </row>
    <row r="28" spans="1:8" ht="64.400000000000006" customHeight="1" x14ac:dyDescent="0.35">
      <c r="A28" s="87" t="s">
        <v>52</v>
      </c>
      <c r="B28" s="44" t="s">
        <v>51</v>
      </c>
      <c r="C28" s="43" t="str">
        <f>+IF(B28="SI",2,"-")</f>
        <v>-</v>
      </c>
      <c r="D28" s="108" t="s">
        <v>214</v>
      </c>
      <c r="E28" s="124" t="s">
        <v>213</v>
      </c>
      <c r="F28" s="108" t="s">
        <v>212</v>
      </c>
      <c r="G28" s="108"/>
      <c r="H28" s="109"/>
    </row>
    <row r="29" spans="1:8" ht="105.75" customHeight="1" x14ac:dyDescent="0.35">
      <c r="A29" s="87" t="s">
        <v>29</v>
      </c>
      <c r="B29" s="44" t="s">
        <v>51</v>
      </c>
      <c r="C29" s="43" t="str">
        <f>+IF(B29="SI",2,"-")</f>
        <v>-</v>
      </c>
      <c r="D29" s="108" t="s">
        <v>217</v>
      </c>
      <c r="E29" s="124" t="s">
        <v>216</v>
      </c>
      <c r="F29" s="108" t="s">
        <v>215</v>
      </c>
      <c r="G29" s="108"/>
      <c r="H29" s="109"/>
    </row>
    <row r="30" spans="1:8" ht="42.9" customHeight="1" x14ac:dyDescent="0.35">
      <c r="A30" s="87" t="s">
        <v>53</v>
      </c>
      <c r="B30" s="44" t="s">
        <v>51</v>
      </c>
      <c r="C30" s="43" t="str">
        <f>+IF(B30="SI",1,"-")</f>
        <v>-</v>
      </c>
      <c r="D30" s="113" t="s">
        <v>184</v>
      </c>
      <c r="E30" s="113" t="s">
        <v>185</v>
      </c>
      <c r="F30" s="108"/>
      <c r="G30" s="108"/>
      <c r="H30" s="109"/>
    </row>
    <row r="31" spans="1:8" ht="117" customHeight="1" x14ac:dyDescent="0.35">
      <c r="A31" s="87" t="s">
        <v>54</v>
      </c>
      <c r="B31" s="44" t="s">
        <v>51</v>
      </c>
      <c r="C31" s="43" t="str">
        <f>+IF(B31="SI",2,"-")</f>
        <v>-</v>
      </c>
      <c r="D31" s="108" t="s">
        <v>220</v>
      </c>
      <c r="E31" s="124" t="s">
        <v>219</v>
      </c>
      <c r="F31" s="108" t="s">
        <v>218</v>
      </c>
      <c r="G31" s="108"/>
      <c r="H31" s="109"/>
    </row>
    <row r="32" spans="1:8" ht="118.4" customHeight="1" x14ac:dyDescent="0.35">
      <c r="A32" s="87" t="s">
        <v>55</v>
      </c>
      <c r="B32" s="44" t="s">
        <v>51</v>
      </c>
      <c r="C32" s="43" t="str">
        <f>+IF(B32="SI",2,"-")</f>
        <v>-</v>
      </c>
      <c r="D32" s="108" t="s">
        <v>223</v>
      </c>
      <c r="E32" s="124" t="s">
        <v>222</v>
      </c>
      <c r="F32" s="108" t="s">
        <v>221</v>
      </c>
      <c r="G32" s="108"/>
      <c r="H32" s="109"/>
    </row>
    <row r="33" spans="1:8" ht="42.9" customHeight="1" x14ac:dyDescent="0.35">
      <c r="A33" s="87" t="s">
        <v>56</v>
      </c>
      <c r="B33" s="44" t="s">
        <v>51</v>
      </c>
      <c r="C33" s="43" t="str">
        <f t="shared" ref="C33:C40" si="4">+IF(B33="SI",1,"-")</f>
        <v>-</v>
      </c>
      <c r="D33" s="113" t="s">
        <v>186</v>
      </c>
      <c r="E33" s="113" t="s">
        <v>187</v>
      </c>
      <c r="F33" s="108"/>
      <c r="G33" s="108"/>
      <c r="H33" s="109"/>
    </row>
    <row r="34" spans="1:8" ht="120.75" customHeight="1" x14ac:dyDescent="0.35">
      <c r="A34" s="87" t="s">
        <v>57</v>
      </c>
      <c r="B34" s="44" t="s">
        <v>51</v>
      </c>
      <c r="C34" s="43" t="str">
        <f>+IF(B34="SI",2,"-")</f>
        <v>-</v>
      </c>
      <c r="D34" s="108" t="s">
        <v>226</v>
      </c>
      <c r="E34" s="124" t="s">
        <v>225</v>
      </c>
      <c r="F34" s="108" t="s">
        <v>224</v>
      </c>
      <c r="G34" s="108"/>
      <c r="H34" s="109"/>
    </row>
    <row r="35" spans="1:8" ht="42.9" customHeight="1" x14ac:dyDescent="0.35">
      <c r="A35" s="87" t="s">
        <v>59</v>
      </c>
      <c r="B35" s="44" t="s">
        <v>51</v>
      </c>
      <c r="C35" s="43" t="str">
        <f t="shared" si="4"/>
        <v>-</v>
      </c>
      <c r="D35" s="113" t="s">
        <v>188</v>
      </c>
      <c r="E35" s="113" t="s">
        <v>189</v>
      </c>
      <c r="F35" s="108"/>
      <c r="G35" s="108"/>
      <c r="H35" s="109"/>
    </row>
    <row r="36" spans="1:8" ht="42.9" customHeight="1" x14ac:dyDescent="0.35">
      <c r="A36" s="87" t="s">
        <v>58</v>
      </c>
      <c r="B36" s="44" t="s">
        <v>51</v>
      </c>
      <c r="C36" s="43" t="str">
        <f t="shared" si="4"/>
        <v>-</v>
      </c>
      <c r="D36" s="113" t="s">
        <v>190</v>
      </c>
      <c r="E36" s="113" t="s">
        <v>191</v>
      </c>
      <c r="F36" s="108"/>
      <c r="G36" s="108"/>
      <c r="H36" s="109"/>
    </row>
    <row r="37" spans="1:8" ht="42.9" customHeight="1" x14ac:dyDescent="0.35">
      <c r="A37" s="87" t="s">
        <v>30</v>
      </c>
      <c r="B37" s="44" t="s">
        <v>51</v>
      </c>
      <c r="C37" s="43" t="str">
        <f t="shared" si="4"/>
        <v>-</v>
      </c>
      <c r="D37" s="113" t="s">
        <v>192</v>
      </c>
      <c r="E37" s="113" t="s">
        <v>193</v>
      </c>
      <c r="F37" s="108"/>
      <c r="G37" s="108"/>
      <c r="H37" s="109"/>
    </row>
    <row r="38" spans="1:8" ht="42.9" customHeight="1" x14ac:dyDescent="0.35">
      <c r="A38" s="87" t="s">
        <v>95</v>
      </c>
      <c r="B38" s="44" t="s">
        <v>51</v>
      </c>
      <c r="C38" s="43" t="str">
        <f t="shared" si="4"/>
        <v>-</v>
      </c>
      <c r="D38" s="113" t="s">
        <v>194</v>
      </c>
      <c r="E38" s="113" t="s">
        <v>195</v>
      </c>
      <c r="F38" s="108"/>
      <c r="G38" s="108"/>
      <c r="H38" s="109"/>
    </row>
    <row r="39" spans="1:8" ht="42.9" customHeight="1" x14ac:dyDescent="0.35">
      <c r="A39" s="87" t="s">
        <v>11</v>
      </c>
      <c r="B39" s="44" t="s">
        <v>51</v>
      </c>
      <c r="C39" s="43" t="str">
        <f t="shared" si="4"/>
        <v>-</v>
      </c>
      <c r="D39" s="113" t="s">
        <v>196</v>
      </c>
      <c r="E39" s="113" t="s">
        <v>197</v>
      </c>
      <c r="F39" s="108"/>
      <c r="G39" s="108"/>
      <c r="H39" s="109"/>
    </row>
    <row r="40" spans="1:8" ht="71.25" customHeight="1" x14ac:dyDescent="0.35">
      <c r="A40" s="188" t="s">
        <v>283</v>
      </c>
      <c r="B40" s="44" t="s">
        <v>5</v>
      </c>
      <c r="C40" s="171">
        <f t="shared" si="4"/>
        <v>1</v>
      </c>
      <c r="D40" s="189" t="s">
        <v>303</v>
      </c>
      <c r="E40" s="189" t="s">
        <v>304</v>
      </c>
      <c r="F40" s="189"/>
      <c r="G40" s="117"/>
      <c r="H40" s="118"/>
    </row>
    <row r="41" spans="1:8" ht="77.25" customHeight="1" x14ac:dyDescent="0.35">
      <c r="A41" s="170" t="s">
        <v>284</v>
      </c>
      <c r="B41" s="180" t="s">
        <v>5</v>
      </c>
      <c r="C41" s="172">
        <f t="shared" ref="C41:C46" si="5">+IF(B41="SI",1,"-")</f>
        <v>1</v>
      </c>
      <c r="D41" s="190" t="s">
        <v>305</v>
      </c>
      <c r="E41" s="190" t="s">
        <v>306</v>
      </c>
      <c r="F41" s="117"/>
      <c r="G41" s="117"/>
      <c r="H41" s="118"/>
    </row>
    <row r="42" spans="1:8" ht="42.9" customHeight="1" x14ac:dyDescent="0.35">
      <c r="A42" s="173" t="s">
        <v>63</v>
      </c>
      <c r="B42" s="174" t="s">
        <v>51</v>
      </c>
      <c r="C42" s="175" t="str">
        <f t="shared" si="5"/>
        <v>-</v>
      </c>
      <c r="D42" s="176"/>
      <c r="E42" s="176"/>
      <c r="F42" s="176"/>
      <c r="G42" s="176"/>
      <c r="H42" s="177"/>
    </row>
    <row r="43" spans="1:8" ht="70.5" customHeight="1" x14ac:dyDescent="0.35">
      <c r="A43" s="170" t="s">
        <v>64</v>
      </c>
      <c r="B43" s="180" t="s">
        <v>5</v>
      </c>
      <c r="C43" s="172">
        <f t="shared" si="5"/>
        <v>1</v>
      </c>
      <c r="D43" s="190" t="s">
        <v>307</v>
      </c>
      <c r="E43" s="190" t="s">
        <v>308</v>
      </c>
      <c r="F43" s="117"/>
      <c r="G43" s="117"/>
      <c r="H43" s="118"/>
    </row>
    <row r="44" spans="1:8" ht="42.9" customHeight="1" x14ac:dyDescent="0.35">
      <c r="A44" s="170" t="s">
        <v>65</v>
      </c>
      <c r="B44" s="180" t="s">
        <v>5</v>
      </c>
      <c r="C44" s="172">
        <f t="shared" si="5"/>
        <v>1</v>
      </c>
      <c r="D44" s="190" t="s">
        <v>309</v>
      </c>
      <c r="E44" s="190" t="s">
        <v>310</v>
      </c>
      <c r="F44" s="117"/>
      <c r="G44" s="117"/>
      <c r="H44" s="118"/>
    </row>
    <row r="45" spans="1:8" ht="42.9" customHeight="1" x14ac:dyDescent="0.35">
      <c r="A45" s="173" t="s">
        <v>66</v>
      </c>
      <c r="B45" s="178" t="s">
        <v>5</v>
      </c>
      <c r="C45" s="175">
        <f t="shared" si="5"/>
        <v>1</v>
      </c>
      <c r="D45" s="176"/>
      <c r="E45" s="176"/>
      <c r="F45" s="176"/>
      <c r="G45" s="176"/>
      <c r="H45" s="118"/>
    </row>
    <row r="46" spans="1:8" ht="42.9" customHeight="1" x14ac:dyDescent="0.35">
      <c r="A46" s="173" t="s">
        <v>67</v>
      </c>
      <c r="B46" s="174" t="s">
        <v>51</v>
      </c>
      <c r="C46" s="175" t="str">
        <f t="shared" si="5"/>
        <v>-</v>
      </c>
      <c r="D46" s="176"/>
      <c r="E46" s="176"/>
      <c r="F46" s="176"/>
      <c r="G46" s="176"/>
      <c r="H46" s="118"/>
    </row>
    <row r="47" spans="1:8" ht="106.65" customHeight="1" x14ac:dyDescent="0.35">
      <c r="A47" s="183" t="s">
        <v>34</v>
      </c>
      <c r="B47" s="180" t="s">
        <v>5</v>
      </c>
      <c r="C47" s="172">
        <f>+IF(B47="SI",3,"-")</f>
        <v>3</v>
      </c>
      <c r="D47" s="185" t="s">
        <v>311</v>
      </c>
      <c r="E47" s="185" t="s">
        <v>312</v>
      </c>
      <c r="F47" s="186" t="s">
        <v>314</v>
      </c>
      <c r="G47" s="185" t="s">
        <v>313</v>
      </c>
      <c r="H47" s="109"/>
    </row>
    <row r="48" spans="1:8" ht="42.9" customHeight="1" thickBot="1" x14ac:dyDescent="0.4">
      <c r="A48" s="89" t="s">
        <v>12</v>
      </c>
      <c r="B48" s="174" t="s">
        <v>51</v>
      </c>
      <c r="C48" s="75" t="str">
        <f>+IF(B48="SI",1,"-")</f>
        <v>-</v>
      </c>
      <c r="D48" s="113" t="s">
        <v>198</v>
      </c>
      <c r="E48" s="113" t="s">
        <v>199</v>
      </c>
      <c r="F48" s="113"/>
      <c r="G48" s="113"/>
      <c r="H48" s="111"/>
    </row>
    <row r="49" spans="1:8" ht="134.4" customHeight="1" x14ac:dyDescent="0.35">
      <c r="A49" s="191" t="s">
        <v>96</v>
      </c>
      <c r="B49" s="184" t="s">
        <v>5</v>
      </c>
      <c r="C49" s="192">
        <f>+IF(B49="SI",3,"-")</f>
        <v>3</v>
      </c>
      <c r="D49" s="193" t="s">
        <v>315</v>
      </c>
      <c r="E49" s="193" t="s">
        <v>316</v>
      </c>
      <c r="F49" s="194" t="s">
        <v>317</v>
      </c>
      <c r="G49" s="193" t="s">
        <v>318</v>
      </c>
      <c r="H49" s="107"/>
    </row>
    <row r="50" spans="1:8" ht="139.4" customHeight="1" x14ac:dyDescent="0.35">
      <c r="A50" s="87" t="s">
        <v>97</v>
      </c>
      <c r="B50" s="174" t="s">
        <v>51</v>
      </c>
      <c r="C50" s="43" t="str">
        <f>+IF(B50="SI",3,"-")</f>
        <v>-</v>
      </c>
      <c r="D50" s="108" t="s">
        <v>237</v>
      </c>
      <c r="E50" s="108" t="s">
        <v>238</v>
      </c>
      <c r="F50" s="124" t="s">
        <v>236</v>
      </c>
      <c r="G50" s="108" t="s">
        <v>235</v>
      </c>
      <c r="H50" s="109"/>
    </row>
    <row r="51" spans="1:8" ht="42.9" customHeight="1" x14ac:dyDescent="0.35">
      <c r="A51" s="92" t="s">
        <v>88</v>
      </c>
      <c r="B51" s="313" t="s">
        <v>5</v>
      </c>
      <c r="C51" s="284">
        <f>+IF(B51="SI",20,"-")</f>
        <v>20</v>
      </c>
      <c r="D51" s="320" t="s">
        <v>240</v>
      </c>
      <c r="E51" s="320" t="s">
        <v>241</v>
      </c>
      <c r="F51" s="320" t="s">
        <v>242</v>
      </c>
      <c r="G51" s="323" t="s">
        <v>243</v>
      </c>
      <c r="H51" s="326" t="s">
        <v>244</v>
      </c>
    </row>
    <row r="52" spans="1:8" ht="42.9" customHeight="1" x14ac:dyDescent="0.35">
      <c r="A52" s="93" t="s">
        <v>102</v>
      </c>
      <c r="B52" s="314"/>
      <c r="C52" s="285"/>
      <c r="D52" s="321"/>
      <c r="E52" s="321"/>
      <c r="F52" s="321"/>
      <c r="G52" s="324"/>
      <c r="H52" s="327"/>
    </row>
    <row r="53" spans="1:8" ht="42.9" customHeight="1" x14ac:dyDescent="0.35">
      <c r="A53" s="93" t="s">
        <v>103</v>
      </c>
      <c r="B53" s="314"/>
      <c r="C53" s="285"/>
      <c r="D53" s="321"/>
      <c r="E53" s="321"/>
      <c r="F53" s="321"/>
      <c r="G53" s="324"/>
      <c r="H53" s="327"/>
    </row>
    <row r="54" spans="1:8" ht="42.9" customHeight="1" x14ac:dyDescent="0.35">
      <c r="A54" s="93" t="s">
        <v>38</v>
      </c>
      <c r="B54" s="314"/>
      <c r="C54" s="285"/>
      <c r="D54" s="321"/>
      <c r="E54" s="321"/>
      <c r="F54" s="321"/>
      <c r="G54" s="324"/>
      <c r="H54" s="327"/>
    </row>
    <row r="55" spans="1:8" ht="42.9" customHeight="1" x14ac:dyDescent="0.35">
      <c r="A55" s="93" t="s">
        <v>39</v>
      </c>
      <c r="B55" s="314"/>
      <c r="C55" s="285"/>
      <c r="D55" s="321"/>
      <c r="E55" s="321"/>
      <c r="F55" s="321"/>
      <c r="G55" s="324"/>
      <c r="H55" s="327"/>
    </row>
    <row r="56" spans="1:8" ht="42.9" customHeight="1" x14ac:dyDescent="0.35">
      <c r="A56" s="93" t="s">
        <v>40</v>
      </c>
      <c r="B56" s="314"/>
      <c r="C56" s="285"/>
      <c r="D56" s="321"/>
      <c r="E56" s="321"/>
      <c r="F56" s="321"/>
      <c r="G56" s="324"/>
      <c r="H56" s="327"/>
    </row>
    <row r="57" spans="1:8" ht="42.9" customHeight="1" x14ac:dyDescent="0.35">
      <c r="A57" s="93" t="s">
        <v>41</v>
      </c>
      <c r="B57" s="314"/>
      <c r="C57" s="285"/>
      <c r="D57" s="321"/>
      <c r="E57" s="321"/>
      <c r="F57" s="321"/>
      <c r="G57" s="324"/>
      <c r="H57" s="327"/>
    </row>
    <row r="58" spans="1:8" ht="42.9" customHeight="1" x14ac:dyDescent="0.35">
      <c r="A58" s="93" t="s">
        <v>42</v>
      </c>
      <c r="B58" s="314"/>
      <c r="C58" s="285"/>
      <c r="D58" s="321"/>
      <c r="E58" s="321"/>
      <c r="F58" s="321"/>
      <c r="G58" s="324"/>
      <c r="H58" s="327"/>
    </row>
    <row r="59" spans="1:8" ht="42.9" customHeight="1" x14ac:dyDescent="0.35">
      <c r="A59" s="93" t="s">
        <v>98</v>
      </c>
      <c r="B59" s="314"/>
      <c r="C59" s="285"/>
      <c r="D59" s="321"/>
      <c r="E59" s="321"/>
      <c r="F59" s="321"/>
      <c r="G59" s="324"/>
      <c r="H59" s="327"/>
    </row>
    <row r="60" spans="1:8" ht="42.9" customHeight="1" x14ac:dyDescent="0.35">
      <c r="A60" s="94" t="s">
        <v>104</v>
      </c>
      <c r="B60" s="314"/>
      <c r="C60" s="285"/>
      <c r="D60" s="322"/>
      <c r="E60" s="322"/>
      <c r="F60" s="322"/>
      <c r="G60" s="325"/>
      <c r="H60" s="328"/>
    </row>
    <row r="61" spans="1:8" ht="42.9" customHeight="1" x14ac:dyDescent="0.35">
      <c r="A61" s="234" t="s">
        <v>68</v>
      </c>
      <c r="B61" s="329" t="s">
        <v>5</v>
      </c>
      <c r="C61" s="284">
        <v>20</v>
      </c>
      <c r="D61" s="332" t="s">
        <v>240</v>
      </c>
      <c r="E61" s="332" t="s">
        <v>241</v>
      </c>
      <c r="F61" s="332" t="s">
        <v>242</v>
      </c>
      <c r="G61" s="332" t="s">
        <v>243</v>
      </c>
      <c r="H61" s="335" t="s">
        <v>244</v>
      </c>
    </row>
    <row r="62" spans="1:8" ht="42.9" customHeight="1" x14ac:dyDescent="0.35">
      <c r="A62" s="235" t="s">
        <v>319</v>
      </c>
      <c r="B62" s="330"/>
      <c r="C62" s="285"/>
      <c r="D62" s="333"/>
      <c r="E62" s="333"/>
      <c r="F62" s="333"/>
      <c r="G62" s="333"/>
      <c r="H62" s="336"/>
    </row>
    <row r="63" spans="1:8" ht="42.9" customHeight="1" x14ac:dyDescent="0.35">
      <c r="A63" s="236" t="s">
        <v>320</v>
      </c>
      <c r="B63" s="330"/>
      <c r="C63" s="285"/>
      <c r="D63" s="333"/>
      <c r="E63" s="333"/>
      <c r="F63" s="333"/>
      <c r="G63" s="333"/>
      <c r="H63" s="336"/>
    </row>
    <row r="64" spans="1:8" ht="42.9" customHeight="1" x14ac:dyDescent="0.35">
      <c r="A64" s="236" t="s">
        <v>107</v>
      </c>
      <c r="B64" s="330"/>
      <c r="C64" s="285"/>
      <c r="D64" s="333"/>
      <c r="E64" s="333"/>
      <c r="F64" s="333"/>
      <c r="G64" s="333"/>
      <c r="H64" s="336"/>
    </row>
    <row r="65" spans="1:8" ht="42.9" customHeight="1" x14ac:dyDescent="0.35">
      <c r="A65" s="235" t="s">
        <v>339</v>
      </c>
      <c r="B65" s="330"/>
      <c r="C65" s="285"/>
      <c r="D65" s="333"/>
      <c r="E65" s="333"/>
      <c r="F65" s="333"/>
      <c r="G65" s="333"/>
      <c r="H65" s="336"/>
    </row>
    <row r="66" spans="1:8" ht="42.9" customHeight="1" thickBot="1" x14ac:dyDescent="0.4">
      <c r="A66" s="237" t="s">
        <v>340</v>
      </c>
      <c r="B66" s="331"/>
      <c r="C66" s="286"/>
      <c r="D66" s="334"/>
      <c r="E66" s="334"/>
      <c r="F66" s="334"/>
      <c r="G66" s="334"/>
      <c r="H66" s="337"/>
    </row>
    <row r="67" spans="1:8" ht="30" customHeight="1" x14ac:dyDescent="0.35">
      <c r="C67">
        <f>SUM(C1:C61)</f>
        <v>72</v>
      </c>
      <c r="D67" s="195">
        <v>1</v>
      </c>
    </row>
    <row r="68" spans="1:8" ht="30" customHeight="1" x14ac:dyDescent="0.35">
      <c r="C68">
        <v>52</v>
      </c>
      <c r="D68" s="195">
        <v>1</v>
      </c>
    </row>
  </sheetData>
  <autoFilter ref="A5:H66" xr:uid="{62C58D6F-87AD-40E3-8993-326D5B52B093}">
    <filterColumn colId="3" showButton="0"/>
    <filterColumn colId="4" showButton="0"/>
    <filterColumn colId="5" showButton="0"/>
    <filterColumn colId="6" showButton="0"/>
  </autoFilter>
  <mergeCells count="15">
    <mergeCell ref="C61:C66"/>
    <mergeCell ref="D5:H5"/>
    <mergeCell ref="B51:B60"/>
    <mergeCell ref="C51:C60"/>
    <mergeCell ref="D51:D60"/>
    <mergeCell ref="E51:E60"/>
    <mergeCell ref="F51:F60"/>
    <mergeCell ref="G51:G60"/>
    <mergeCell ref="H51:H60"/>
    <mergeCell ref="B61:B66"/>
    <mergeCell ref="D61:D66"/>
    <mergeCell ref="E61:E66"/>
    <mergeCell ref="F61:F66"/>
    <mergeCell ref="G61:G66"/>
    <mergeCell ref="H61:H66"/>
  </mergeCells>
  <phoneticPr fontId="47" type="noConversion"/>
  <conditionalFormatting sqref="B6:B61">
    <cfRule type="containsText" dxfId="3" priority="4" operator="containsText" text="No">
      <formula>NOT(ISERROR(SEARCH("No",B6)))</formula>
    </cfRule>
  </conditionalFormatting>
  <dataValidations disablePrompts="1" count="1">
    <dataValidation type="list" allowBlank="1" showInputMessage="1" showErrorMessage="1" sqref="B6:B60" xr:uid="{FA6ADB40-6128-4D1A-ADED-2912A2C3BF93}">
      <formula1>$I$1:$I$2</formula1>
    </dataValidation>
  </dataValidations>
  <pageMargins left="0.7" right="0.7" top="0.75" bottom="0.75" header="0.3" footer="0.3"/>
  <pageSetup scale="35" orientation="portrait" r:id="rId1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CB56ADA-7662-45A1-8081-BF36FBA17A01}">
            <xm:f>NOT(ISERROR(SEARCH("-",C6)))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C6:C61</xm:sqref>
        </x14:conditionalFormatting>
        <x14:conditionalFormatting xmlns:xm="http://schemas.microsoft.com/office/excel/2006/main">
          <x14:cfRule type="containsText" priority="3" operator="containsText" id="{82968A64-9916-4149-A3B7-23CC46BC699F}">
            <xm:f>NOT(ISERROR(SEARCH("-",C5)))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" operator="containsText" id="{9357F11A-5DF1-480F-80C0-0BA266DE19B5}">
            <xm:f>NOT(ISERROR(SEARCH("-",D51)))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D51:G60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61D210-37CE-46AC-9132-20F73A9266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DETERMINACIÓN DE REQUISITOS</vt:lpstr>
      <vt:lpstr>MATRIZ EVALUACION EECC</vt:lpstr>
      <vt:lpstr>Leyenda de puntajes SSO</vt:lpstr>
      <vt:lpstr>Leyenda de puntajes MA</vt:lpstr>
      <vt:lpstr>'MATRIZ EVALUACION EECC'!Print_Area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Rudas</dc:creator>
  <cp:lastModifiedBy>Shirley Torres</cp:lastModifiedBy>
  <cp:lastPrinted>2025-08-21T18:23:43Z</cp:lastPrinted>
  <dcterms:created xsi:type="dcterms:W3CDTF">2020-03-26T15:48:09Z</dcterms:created>
  <dcterms:modified xsi:type="dcterms:W3CDTF">2025-09-17T15:30:48Z</dcterms:modified>
</cp:coreProperties>
</file>